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talhamento_das_despesas" sheetId="1" r:id="rId1"/>
  </sheets>
  <definedNames>
    <definedName name="_xlnm.Print_Area" localSheetId="0">'detalhamento_das_despesas'!$A$1:$O$96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<sst xmlns="http://schemas.openxmlformats.org/spreadsheetml/2006/main" count="106" uniqueCount="61">
  <si>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</si>
  <si>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</si>
  <si>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</si>
  <si>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</si>
  <si>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</si>
  <si>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</si>
  <si>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</si>
  <si>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</si>
  <si>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</si>
  <si>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</si>
  <si>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</si>
  <si>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</si>
  <si>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</si>
  <si>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</si>
  <si>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</si>
  <si>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</si>
  <si>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</si>
  <si>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</si>
  <si>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</si>
  <si>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</si>
  <si>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</si>
  <si>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</si>
  <si>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</si>
  <si>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</si>
  <si>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</si>
  <si>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</si>
  <si>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</si>
  <si>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</si>
  <si>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</si>
  <si>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</si>
  <si>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</si>
  <si>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</si>
  <si>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</si>
  <si>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</si>
  <si>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</si>
  <si>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</si>
  <si>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</si>
  <si>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</si>
  <si>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</si>
  <si>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</si>
  <si>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</si>
  <si>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</si>
  <si>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</si>
  <si>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</si>
  <si>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</si>
  <si>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</si>
  <si>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</si>
  <si>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</si>
  <si>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</si>
  <si>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</si>
  <si>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</si>
  <si>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</si>
  <si>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</si>
  <si>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</si>
  <si>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</si>
  <si>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13/01/2020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</si>
  <si>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</si>
  <si>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</si>
  <si>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</si>
  <si>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</si>
  <si>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DEZEMBRO/2019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</si>
</sst>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[$R$-416]\ #,##0.00;[Red]\-[$R$-416]\ #,##0.00"/>
  </numFmts>
  <fonts count="60">
    <font>
      <sz val="11"/>
      <color indexed="63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4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164" fontId="17" fillId="0" borderId="0" xfId="0" applyNumberFormat="1" applyFont="1" applyAlignment="1">
      <alignment/>
    </xf>
    <xf numFmtId="0" fontId="19" fillId="40" borderId="11" xfId="0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40" borderId="11" xfId="0" applyFont="1" applyFill="1" applyBorder="1" applyAlignment="1">
      <alignment horizontal="left" vertical="center" wrapText="1"/>
    </xf>
    <xf numFmtId="4" fontId="21" fillId="40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" fontId="23" fillId="4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center" vertical="center"/>
    </xf>
    <xf numFmtId="4" fontId="20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40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25" fillId="40" borderId="11" xfId="0" applyFont="1" applyFill="1" applyBorder="1" applyAlignment="1">
      <alignment horizontal="right" vertical="center"/>
    </xf>
    <xf numFmtId="4" fontId="20" fillId="40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8" fillId="42" borderId="11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="70" zoomScaleNormal="70" zoomScaleSheetLayoutView="70" zoomScalePageLayoutView="0" workbookViewId="0" topLeftCell="A4">
      <pane xSplit="2" ySplit="3" topLeftCell="E60" activePane="bottomRight" state="frozen"/>
      <selection pane="topLeft" activeCell="A4" sqref="A4"/>
      <selection pane="topRight" activeCell="K4" sqref="K4"/>
      <selection pane="bottomLeft" activeCell="A73" sqref="A73"/>
      <selection pane="bottomRight" activeCell="N78" sqref="N78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60</v>
      </c>
      <c r="L2" s="36"/>
      <c r="M2" s="36"/>
      <c r="N2" s="36"/>
      <c r="O2" s="36"/>
    </row>
    <row r="3" spans="1:15" ht="28.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3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6" customFormat="1" ht="25.5" customHeight="1">
      <c r="A6" s="38"/>
      <c r="B6" s="38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5" t="s">
        <v>16</v>
      </c>
    </row>
    <row r="7" spans="1:16" s="10" customFormat="1" ht="25.5" customHeight="1">
      <c r="A7" s="7" t="s">
        <v>17</v>
      </c>
      <c r="B7" s="8">
        <f aca="true" t="shared" si="0" ref="B7:O7">SUM(B8:B18)</f>
        <v>237482095.21</v>
      </c>
      <c r="C7" s="8">
        <f t="shared" si="0"/>
        <v>17283133.41</v>
      </c>
      <c r="D7" s="8">
        <f t="shared" si="0"/>
        <v>14108794.299999999</v>
      </c>
      <c r="E7" s="8">
        <f t="shared" si="0"/>
        <v>16191427.39</v>
      </c>
      <c r="F7" s="8">
        <f t="shared" si="0"/>
        <v>14495184.419999998</v>
      </c>
      <c r="G7" s="8">
        <f t="shared" si="0"/>
        <v>16339254.66</v>
      </c>
      <c r="H7" s="8">
        <f t="shared" si="0"/>
        <v>21258097.630000003</v>
      </c>
      <c r="I7" s="8">
        <f t="shared" si="0"/>
        <v>18882852.29</v>
      </c>
      <c r="J7" s="8">
        <f t="shared" si="0"/>
        <v>15904050.010000002</v>
      </c>
      <c r="K7" s="8">
        <f t="shared" si="0"/>
        <v>20854386.72</v>
      </c>
      <c r="L7" s="8">
        <f t="shared" si="0"/>
        <v>23201858.37</v>
      </c>
      <c r="M7" s="8">
        <f t="shared" si="0"/>
        <v>14953268.150000002</v>
      </c>
      <c r="N7" s="8">
        <f t="shared" si="0"/>
        <v>34260604.440000005</v>
      </c>
      <c r="O7" s="8">
        <f t="shared" si="0"/>
        <v>227732911.79000002</v>
      </c>
      <c r="P7" s="9"/>
    </row>
    <row r="8" spans="1:15" s="13" customFormat="1" ht="30" customHeight="1">
      <c r="A8" s="11" t="s">
        <v>18</v>
      </c>
      <c r="B8" s="12">
        <v>14840019.24</v>
      </c>
      <c r="C8" s="12">
        <v>2088084.72</v>
      </c>
      <c r="D8" s="12">
        <v>2084449.34</v>
      </c>
      <c r="E8" s="12">
        <v>2391951.95</v>
      </c>
      <c r="F8" s="12">
        <v>1974118.65</v>
      </c>
      <c r="G8" s="12">
        <v>2326878.22</v>
      </c>
      <c r="H8" s="12">
        <v>1981840.09</v>
      </c>
      <c r="I8" s="12">
        <v>27822.8</v>
      </c>
      <c r="J8" s="12">
        <v>0</v>
      </c>
      <c r="K8" s="12">
        <v>407228.89</v>
      </c>
      <c r="L8" s="12">
        <v>839816.32</v>
      </c>
      <c r="M8" s="12">
        <v>140412.74</v>
      </c>
      <c r="N8" s="12">
        <v>577415.52</v>
      </c>
      <c r="O8" s="12">
        <f aca="true" t="shared" si="1" ref="O8:O18">SUM(C8:N8)</f>
        <v>14840019.240000002</v>
      </c>
    </row>
    <row r="9" spans="1:15" s="13" customFormat="1" ht="30" customHeight="1">
      <c r="A9" s="11" t="s">
        <v>19</v>
      </c>
      <c r="B9" s="12">
        <v>6389227.36</v>
      </c>
      <c r="C9" s="12">
        <v>855905.24</v>
      </c>
      <c r="D9" s="12">
        <v>865708.78</v>
      </c>
      <c r="E9" s="12">
        <v>1029927.48</v>
      </c>
      <c r="F9" s="12">
        <v>930948.98</v>
      </c>
      <c r="G9" s="12">
        <v>1069253.48</v>
      </c>
      <c r="H9" s="12">
        <v>890299.81</v>
      </c>
      <c r="I9" s="12">
        <v>0</v>
      </c>
      <c r="J9" s="12">
        <v>0</v>
      </c>
      <c r="K9" s="12">
        <v>177438.09</v>
      </c>
      <c r="L9" s="12">
        <v>375559.86</v>
      </c>
      <c r="M9" s="12">
        <v>0</v>
      </c>
      <c r="N9" s="12">
        <v>193447.5</v>
      </c>
      <c r="O9" s="12">
        <f t="shared" si="1"/>
        <v>6388489.22</v>
      </c>
    </row>
    <row r="10" spans="1:15" s="13" customFormat="1" ht="30" customHeight="1">
      <c r="A10" s="11" t="s">
        <v>20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f t="shared" si="1"/>
        <v>0</v>
      </c>
    </row>
    <row r="11" spans="1:15" s="13" customFormat="1" ht="30" customHeight="1">
      <c r="A11" s="11" t="s">
        <v>21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f t="shared" si="1"/>
        <v>0</v>
      </c>
    </row>
    <row r="12" spans="1:15" s="13" customFormat="1" ht="30" customHeight="1">
      <c r="A12" s="11" t="s">
        <v>22</v>
      </c>
      <c r="B12" s="12">
        <v>166768635.81</v>
      </c>
      <c r="C12" s="12">
        <v>13095467.31</v>
      </c>
      <c r="D12" s="12">
        <v>9777502.42</v>
      </c>
      <c r="E12" s="12">
        <v>11526272.06</v>
      </c>
      <c r="F12" s="12">
        <v>10105893.77</v>
      </c>
      <c r="G12" s="12">
        <v>11434389.53</v>
      </c>
      <c r="H12" s="12">
        <v>10837338.9</v>
      </c>
      <c r="I12" s="12">
        <v>13126768.95</v>
      </c>
      <c r="J12" s="12">
        <v>10201554.64</v>
      </c>
      <c r="K12" s="12">
        <v>13879028.33</v>
      </c>
      <c r="L12" s="12">
        <v>16199255.54</v>
      </c>
      <c r="M12" s="12">
        <v>10883268.98</v>
      </c>
      <c r="N12" s="12">
        <v>26365397</v>
      </c>
      <c r="O12" s="12">
        <f t="shared" si="1"/>
        <v>157432137.43</v>
      </c>
    </row>
    <row r="13" spans="1:15" s="18" customFormat="1" ht="30" customHeight="1">
      <c r="A13" s="14" t="s">
        <v>23</v>
      </c>
      <c r="B13" s="15">
        <f>1966238.17+19863224.22</f>
        <v>21829462.39</v>
      </c>
      <c r="C13" s="15">
        <v>961.92</v>
      </c>
      <c r="D13" s="15">
        <v>184035.91</v>
      </c>
      <c r="E13" s="15">
        <v>156623.47</v>
      </c>
      <c r="F13" s="15">
        <v>138468.09</v>
      </c>
      <c r="G13" s="15">
        <v>137567.26</v>
      </c>
      <c r="H13" s="16">
        <f>141998.09+618329.22</f>
        <v>760327.3099999999</v>
      </c>
      <c r="I13" s="15">
        <f>140286.51+2361375.32</f>
        <v>2501661.83</v>
      </c>
      <c r="J13" s="15">
        <f>136944.41+2377113.82</f>
        <v>2514058.23</v>
      </c>
      <c r="K13" s="15">
        <f>140710.26+3417110.71</f>
        <v>3557820.9699999997</v>
      </c>
      <c r="L13" s="15">
        <f>140303.54+4362022.53</f>
        <v>4502326.07</v>
      </c>
      <c r="M13" s="15">
        <f>146875.77+2426216.77</f>
        <v>2573092.54</v>
      </c>
      <c r="N13" s="15">
        <f>179142.53+4293313.54</f>
        <v>4472456.07</v>
      </c>
      <c r="O13" s="17">
        <f t="shared" si="1"/>
        <v>21499399.669999998</v>
      </c>
    </row>
    <row r="14" spans="1:15" s="18" customFormat="1" ht="30" customHeight="1">
      <c r="A14" s="14" t="s">
        <v>24</v>
      </c>
      <c r="B14" s="12">
        <v>15086446.42</v>
      </c>
      <c r="C14" s="15">
        <v>1131841.09</v>
      </c>
      <c r="D14" s="15">
        <v>1094262.97</v>
      </c>
      <c r="E14" s="15">
        <v>1061152.43</v>
      </c>
      <c r="F14" s="12">
        <v>1147140.33</v>
      </c>
      <c r="G14" s="15">
        <v>1199597.42</v>
      </c>
      <c r="H14" s="15">
        <v>1157507.57</v>
      </c>
      <c r="I14" s="15">
        <v>1110008.99</v>
      </c>
      <c r="J14" s="15">
        <v>1131560.87</v>
      </c>
      <c r="K14" s="15">
        <v>1229468.91</v>
      </c>
      <c r="L14" s="15">
        <v>1195451.14</v>
      </c>
      <c r="M14" s="15">
        <v>1224733.66</v>
      </c>
      <c r="N14" s="15">
        <v>2403721.04</v>
      </c>
      <c r="O14" s="15">
        <f t="shared" si="1"/>
        <v>15086446.420000002</v>
      </c>
    </row>
    <row r="15" spans="1:15" s="13" customFormat="1" ht="30" customHeight="1">
      <c r="A15" s="11" t="s">
        <v>25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f t="shared" si="1"/>
        <v>0</v>
      </c>
    </row>
    <row r="16" spans="1:15" s="13" customFormat="1" ht="30" customHeight="1">
      <c r="A16" s="11" t="s">
        <v>26</v>
      </c>
      <c r="B16" s="12">
        <f>846775.66+11070015.51</f>
        <v>11916791.17</v>
      </c>
      <c r="C16" s="12">
        <v>33218.93</v>
      </c>
      <c r="D16" s="12">
        <v>15031.94</v>
      </c>
      <c r="E16" s="12">
        <v>8500</v>
      </c>
      <c r="F16" s="12">
        <v>128868.93</v>
      </c>
      <c r="G16" s="12">
        <v>131393.04</v>
      </c>
      <c r="H16" s="16">
        <f>160265.68+5436518.27</f>
        <v>5596783.949999999</v>
      </c>
      <c r="I16" s="12">
        <f>8734.17+2073855.55</f>
        <v>2082589.72</v>
      </c>
      <c r="J16" s="12">
        <f>8500+2014376.27</f>
        <v>2022876.27</v>
      </c>
      <c r="K16" s="12">
        <f>15002+1545265.42</f>
        <v>1560267.42</v>
      </c>
      <c r="L16" s="12">
        <v>32649.44</v>
      </c>
      <c r="M16" s="12">
        <f>30805.9+0</f>
        <v>30805.9</v>
      </c>
      <c r="N16" s="12">
        <f>227017.31+0</f>
        <v>227017.31</v>
      </c>
      <c r="O16" s="19">
        <f t="shared" si="1"/>
        <v>11870002.85</v>
      </c>
    </row>
    <row r="17" spans="1:15" s="13" customFormat="1" ht="30" customHeight="1">
      <c r="A17" s="11" t="s">
        <v>27</v>
      </c>
      <c r="B17" s="12">
        <v>564168.24</v>
      </c>
      <c r="C17" s="12">
        <v>77654.2</v>
      </c>
      <c r="D17" s="12">
        <v>87802.94</v>
      </c>
      <c r="E17" s="12">
        <v>17000</v>
      </c>
      <c r="F17" s="12">
        <v>69745.67</v>
      </c>
      <c r="G17" s="12">
        <v>40175.71</v>
      </c>
      <c r="H17" s="12">
        <v>34000</v>
      </c>
      <c r="I17" s="12">
        <v>34000</v>
      </c>
      <c r="J17" s="12">
        <v>34000</v>
      </c>
      <c r="K17" s="12">
        <v>43134.11</v>
      </c>
      <c r="L17" s="12">
        <v>56800</v>
      </c>
      <c r="M17" s="12">
        <v>48705.61</v>
      </c>
      <c r="N17" s="12">
        <v>21150</v>
      </c>
      <c r="O17" s="12">
        <f t="shared" si="1"/>
        <v>564168.24</v>
      </c>
    </row>
    <row r="18" spans="1:15" s="13" customFormat="1" ht="30" customHeight="1">
      <c r="A18" s="11" t="s">
        <v>28</v>
      </c>
      <c r="B18" s="12">
        <v>87344.58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52248.72</v>
      </c>
      <c r="N18" s="12">
        <v>0</v>
      </c>
      <c r="O18" s="12">
        <f t="shared" si="1"/>
        <v>52248.72</v>
      </c>
    </row>
    <row r="19" spans="1:15" s="13" customFormat="1" ht="25.5" customHeight="1">
      <c r="A19" s="2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1"/>
      <c r="N19" s="21"/>
      <c r="O19" s="12"/>
    </row>
    <row r="20" spans="1:15" s="6" customFormat="1" ht="25.5" customHeight="1">
      <c r="A20" s="7" t="s">
        <v>29</v>
      </c>
      <c r="B20" s="22">
        <f aca="true" t="shared" si="2" ref="B20:K20">SUM(B21:B38)</f>
        <v>59112982.26</v>
      </c>
      <c r="C20" s="22">
        <f t="shared" si="2"/>
        <v>2179897.6799999997</v>
      </c>
      <c r="D20" s="22">
        <f t="shared" si="2"/>
        <v>3189592.43</v>
      </c>
      <c r="E20" s="22">
        <f t="shared" si="2"/>
        <v>3265767.27</v>
      </c>
      <c r="F20" s="22">
        <f t="shared" si="2"/>
        <v>3880544.6</v>
      </c>
      <c r="G20" s="22">
        <f t="shared" si="2"/>
        <v>4597702.9799999995</v>
      </c>
      <c r="H20" s="22">
        <f t="shared" si="2"/>
        <v>3743445.5700000003</v>
      </c>
      <c r="I20" s="22">
        <f t="shared" si="2"/>
        <v>3854593.48</v>
      </c>
      <c r="J20" s="22">
        <f t="shared" si="2"/>
        <v>4193310.7600000002</v>
      </c>
      <c r="K20" s="22">
        <f t="shared" si="2"/>
        <v>4109182.84</v>
      </c>
      <c r="L20" s="22">
        <f>SUM(L21:L37)</f>
        <v>4638081.87</v>
      </c>
      <c r="M20" s="22">
        <f>SUM(M21:M38)</f>
        <v>4798947.35</v>
      </c>
      <c r="N20" s="22">
        <f>SUM(N21:N38)</f>
        <v>14799951.25</v>
      </c>
      <c r="O20" s="22">
        <f>SUM(O21:O38)</f>
        <v>57251018.080000006</v>
      </c>
    </row>
    <row r="21" spans="1:15" s="13" customFormat="1" ht="30" customHeight="1">
      <c r="A21" s="11" t="s">
        <v>30</v>
      </c>
      <c r="B21" s="12">
        <v>1777600</v>
      </c>
      <c r="C21" s="12">
        <v>0</v>
      </c>
      <c r="D21" s="12">
        <v>0</v>
      </c>
      <c r="E21" s="12">
        <v>0</v>
      </c>
      <c r="F21" s="12">
        <v>0</v>
      </c>
      <c r="G21" s="12">
        <v>500000</v>
      </c>
      <c r="H21" s="12">
        <v>0</v>
      </c>
      <c r="I21" s="12">
        <v>200000</v>
      </c>
      <c r="J21" s="12">
        <v>100000</v>
      </c>
      <c r="K21" s="12">
        <v>143596</v>
      </c>
      <c r="L21" s="12">
        <v>200000</v>
      </c>
      <c r="M21" s="12">
        <v>-7996</v>
      </c>
      <c r="N21" s="12">
        <v>142000</v>
      </c>
      <c r="O21" s="12">
        <f aca="true" t="shared" si="3" ref="O21:O37">SUM(C21:N21)</f>
        <v>1277600</v>
      </c>
    </row>
    <row r="22" spans="1:15" s="13" customFormat="1" ht="30" customHeight="1">
      <c r="A22" s="11" t="s">
        <v>31</v>
      </c>
      <c r="B22" s="12">
        <v>7297304.86</v>
      </c>
      <c r="C22" s="12">
        <v>595850.58</v>
      </c>
      <c r="D22" s="12">
        <v>581269.39</v>
      </c>
      <c r="E22" s="12">
        <v>668694.59</v>
      </c>
      <c r="F22" s="12">
        <v>599342.85</v>
      </c>
      <c r="G22" s="12">
        <v>594278.51</v>
      </c>
      <c r="H22" s="12">
        <v>608945.89</v>
      </c>
      <c r="I22" s="12">
        <v>599740.45</v>
      </c>
      <c r="J22" s="12">
        <v>598966.15</v>
      </c>
      <c r="K22" s="12">
        <v>614447.93</v>
      </c>
      <c r="L22" s="12">
        <v>598481.06</v>
      </c>
      <c r="M22" s="12">
        <v>612392.23</v>
      </c>
      <c r="N22" s="12">
        <v>624895.23</v>
      </c>
      <c r="O22" s="12">
        <f t="shared" si="3"/>
        <v>7297304.860000001</v>
      </c>
    </row>
    <row r="23" spans="1:15" s="13" customFormat="1" ht="30" customHeight="1">
      <c r="A23" s="11" t="s">
        <v>32</v>
      </c>
      <c r="B23" s="12">
        <v>689771.22</v>
      </c>
      <c r="C23" s="12">
        <v>11563.36</v>
      </c>
      <c r="D23" s="12">
        <v>21405.35</v>
      </c>
      <c r="E23" s="12">
        <v>84505.61</v>
      </c>
      <c r="F23" s="12">
        <v>71126.77</v>
      </c>
      <c r="G23" s="12">
        <v>61978.16</v>
      </c>
      <c r="H23" s="12">
        <v>10635.93</v>
      </c>
      <c r="I23" s="12">
        <v>43348.41</v>
      </c>
      <c r="J23" s="12">
        <v>97381.49</v>
      </c>
      <c r="K23" s="12">
        <v>74590.03</v>
      </c>
      <c r="L23" s="12">
        <v>47578.35</v>
      </c>
      <c r="M23" s="12">
        <v>88242.15</v>
      </c>
      <c r="N23" s="12">
        <v>77415.61</v>
      </c>
      <c r="O23" s="12">
        <f t="shared" si="3"/>
        <v>689771.22</v>
      </c>
    </row>
    <row r="24" spans="1:15" s="13" customFormat="1" ht="30" customHeight="1">
      <c r="A24" s="11" t="s">
        <v>33</v>
      </c>
      <c r="B24" s="12">
        <v>786105.94</v>
      </c>
      <c r="C24" s="12">
        <v>0</v>
      </c>
      <c r="D24" s="12">
        <v>24080.83</v>
      </c>
      <c r="E24" s="12">
        <v>51003.09</v>
      </c>
      <c r="F24" s="12">
        <v>28581.2</v>
      </c>
      <c r="G24" s="12">
        <v>110904.22</v>
      </c>
      <c r="H24" s="12">
        <v>89057</v>
      </c>
      <c r="I24" s="12">
        <v>56868.8</v>
      </c>
      <c r="J24" s="12">
        <v>36542.22</v>
      </c>
      <c r="K24" s="12">
        <v>43116.74</v>
      </c>
      <c r="L24" s="12">
        <v>102347</v>
      </c>
      <c r="M24" s="12">
        <v>110111.84</v>
      </c>
      <c r="N24" s="12">
        <v>76074.48</v>
      </c>
      <c r="O24" s="12">
        <f t="shared" si="3"/>
        <v>728687.4199999999</v>
      </c>
    </row>
    <row r="25" spans="1:15" s="13" customFormat="1" ht="30" customHeight="1">
      <c r="A25" s="11" t="s">
        <v>34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 t="shared" si="3"/>
        <v>0</v>
      </c>
    </row>
    <row r="26" spans="1:15" s="13" customFormat="1" ht="30" customHeight="1">
      <c r="A26" s="11" t="s">
        <v>35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f t="shared" si="3"/>
        <v>0</v>
      </c>
    </row>
    <row r="27" spans="1:15" s="13" customFormat="1" ht="30" customHeight="1">
      <c r="A27" s="11" t="s">
        <v>36</v>
      </c>
      <c r="B27" s="12">
        <v>557179.01</v>
      </c>
      <c r="C27" s="12">
        <v>13563.18</v>
      </c>
      <c r="D27" s="12">
        <v>20656.13</v>
      </c>
      <c r="E27" s="12">
        <v>31861.74</v>
      </c>
      <c r="F27" s="12">
        <v>80475.98</v>
      </c>
      <c r="G27" s="12">
        <v>70901.75</v>
      </c>
      <c r="H27" s="12">
        <v>53455.17</v>
      </c>
      <c r="I27" s="12">
        <v>18285.44</v>
      </c>
      <c r="J27" s="12">
        <v>22987.86</v>
      </c>
      <c r="K27" s="12">
        <v>62824.29</v>
      </c>
      <c r="L27" s="12">
        <v>0</v>
      </c>
      <c r="M27" s="12">
        <v>55195.5</v>
      </c>
      <c r="N27" s="12">
        <v>51737.56</v>
      </c>
      <c r="O27" s="12">
        <f t="shared" si="3"/>
        <v>481944.6</v>
      </c>
    </row>
    <row r="28" spans="1:15" s="13" customFormat="1" ht="30" customHeight="1">
      <c r="A28" s="11" t="s">
        <v>37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f t="shared" si="3"/>
        <v>0</v>
      </c>
    </row>
    <row r="29" spans="1:15" s="13" customFormat="1" ht="30" customHeight="1">
      <c r="A29" s="11" t="s">
        <v>38</v>
      </c>
      <c r="B29" s="12">
        <v>181332.33</v>
      </c>
      <c r="C29" s="12">
        <v>0</v>
      </c>
      <c r="D29" s="12">
        <v>0</v>
      </c>
      <c r="E29" s="12">
        <v>20861.93</v>
      </c>
      <c r="F29" s="12">
        <v>36723.86</v>
      </c>
      <c r="G29" s="12">
        <v>15322.73</v>
      </c>
      <c r="H29" s="12">
        <v>5000</v>
      </c>
      <c r="I29" s="12">
        <v>16079.36</v>
      </c>
      <c r="J29" s="12">
        <v>10475.93</v>
      </c>
      <c r="K29" s="12">
        <v>15858.43</v>
      </c>
      <c r="L29" s="12">
        <v>10858.43</v>
      </c>
      <c r="M29" s="12">
        <v>10749.16</v>
      </c>
      <c r="N29" s="12">
        <v>12382.5</v>
      </c>
      <c r="O29" s="12">
        <f t="shared" si="3"/>
        <v>154312.33</v>
      </c>
    </row>
    <row r="30" spans="1:15" s="13" customFormat="1" ht="30" customHeight="1">
      <c r="A30" s="11" t="s">
        <v>39</v>
      </c>
      <c r="B30" s="12">
        <v>1792529.43</v>
      </c>
      <c r="C30" s="12">
        <v>0</v>
      </c>
      <c r="D30" s="12">
        <v>0</v>
      </c>
      <c r="E30" s="12">
        <v>124486.69</v>
      </c>
      <c r="F30" s="12">
        <v>135697.88</v>
      </c>
      <c r="G30" s="12">
        <v>271352.9</v>
      </c>
      <c r="H30" s="12">
        <v>135848.79</v>
      </c>
      <c r="I30" s="12">
        <v>0</v>
      </c>
      <c r="J30" s="12">
        <v>291556.01</v>
      </c>
      <c r="K30" s="12">
        <v>155707.22</v>
      </c>
      <c r="L30" s="12">
        <v>135128.61</v>
      </c>
      <c r="M30" s="12">
        <v>181664.68</v>
      </c>
      <c r="N30" s="12">
        <v>161086.07</v>
      </c>
      <c r="O30" s="12">
        <f t="shared" si="3"/>
        <v>1592528.85</v>
      </c>
    </row>
    <row r="31" spans="1:15" s="13" customFormat="1" ht="30" customHeight="1">
      <c r="A31" s="11" t="s">
        <v>40</v>
      </c>
      <c r="B31" s="12">
        <v>6389652.7</v>
      </c>
      <c r="C31" s="12">
        <v>156566.8</v>
      </c>
      <c r="D31" s="12">
        <v>379981.1</v>
      </c>
      <c r="E31" s="12">
        <v>436714.54</v>
      </c>
      <c r="F31" s="12">
        <v>343819.19</v>
      </c>
      <c r="G31" s="12">
        <v>536986.48</v>
      </c>
      <c r="H31" s="12">
        <v>629486.35</v>
      </c>
      <c r="I31" s="12">
        <v>496584.91</v>
      </c>
      <c r="J31" s="12">
        <v>672731.49</v>
      </c>
      <c r="K31" s="12">
        <v>593956.19</v>
      </c>
      <c r="L31" s="12">
        <v>487232.74</v>
      </c>
      <c r="M31" s="12">
        <v>466365.56</v>
      </c>
      <c r="N31" s="12">
        <v>818748.59</v>
      </c>
      <c r="O31" s="12">
        <f t="shared" si="3"/>
        <v>6019173.94</v>
      </c>
    </row>
    <row r="32" spans="1:15" s="13" customFormat="1" ht="30" customHeight="1">
      <c r="A32" s="11" t="s">
        <v>41</v>
      </c>
      <c r="B32" s="12">
        <v>1950207.78</v>
      </c>
      <c r="C32" s="12">
        <v>0</v>
      </c>
      <c r="D32" s="12">
        <v>0</v>
      </c>
      <c r="E32" s="12">
        <v>159860.72</v>
      </c>
      <c r="F32" s="12">
        <v>49849.83</v>
      </c>
      <c r="G32" s="12">
        <v>242893.03</v>
      </c>
      <c r="H32" s="12">
        <v>57011.91</v>
      </c>
      <c r="I32" s="12">
        <v>197521.72</v>
      </c>
      <c r="J32" s="12">
        <v>49095.81</v>
      </c>
      <c r="K32" s="12">
        <v>184970.5</v>
      </c>
      <c r="L32" s="12">
        <v>53918.85</v>
      </c>
      <c r="M32" s="12">
        <v>228957.09</v>
      </c>
      <c r="N32" s="12">
        <v>195448.84</v>
      </c>
      <c r="O32" s="12">
        <f t="shared" si="3"/>
        <v>1419528.3</v>
      </c>
    </row>
    <row r="33" spans="1:15" s="13" customFormat="1" ht="30" customHeight="1">
      <c r="A33" s="11" t="s">
        <v>42</v>
      </c>
      <c r="B33" s="12">
        <v>16623798</v>
      </c>
      <c r="C33" s="12">
        <v>1362627.39</v>
      </c>
      <c r="D33" s="12">
        <v>1362472.8</v>
      </c>
      <c r="E33" s="12">
        <v>1334654.63</v>
      </c>
      <c r="F33" s="12">
        <v>1353431.98</v>
      </c>
      <c r="G33" s="12">
        <v>1363477.4</v>
      </c>
      <c r="H33" s="12">
        <v>1400445.69</v>
      </c>
      <c r="I33" s="23">
        <v>1411404.62</v>
      </c>
      <c r="J33" s="12">
        <v>1438927.4</v>
      </c>
      <c r="K33" s="12">
        <v>1385532.04</v>
      </c>
      <c r="L33" s="12">
        <v>1409254.75</v>
      </c>
      <c r="M33" s="12">
        <v>1407260.08</v>
      </c>
      <c r="N33" s="12">
        <v>1394309.22</v>
      </c>
      <c r="O33" s="12">
        <f t="shared" si="3"/>
        <v>16623798</v>
      </c>
    </row>
    <row r="34" spans="1:15" s="13" customFormat="1" ht="30" customHeight="1">
      <c r="A34" s="11" t="s">
        <v>43</v>
      </c>
      <c r="B34" s="12">
        <v>2247.85</v>
      </c>
      <c r="C34" s="12">
        <v>0</v>
      </c>
      <c r="D34" s="12">
        <v>52.48</v>
      </c>
      <c r="E34" s="12">
        <v>13.12</v>
      </c>
      <c r="F34" s="12">
        <v>0</v>
      </c>
      <c r="G34" s="12">
        <v>0</v>
      </c>
      <c r="H34" s="12">
        <v>0</v>
      </c>
      <c r="I34" s="24">
        <v>0</v>
      </c>
      <c r="J34" s="12">
        <v>0</v>
      </c>
      <c r="K34" s="12">
        <v>0</v>
      </c>
      <c r="L34" s="12">
        <v>0</v>
      </c>
      <c r="M34" s="12">
        <v>2182.25</v>
      </c>
      <c r="N34" s="12">
        <v>0</v>
      </c>
      <c r="O34" s="12">
        <f t="shared" si="3"/>
        <v>2247.85</v>
      </c>
    </row>
    <row r="35" spans="1:15" s="13" customFormat="1" ht="30" customHeight="1">
      <c r="A35" s="11" t="s">
        <v>26</v>
      </c>
      <c r="B35" s="12">
        <v>32627.79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2158.33</v>
      </c>
      <c r="I35" s="12">
        <v>0</v>
      </c>
      <c r="J35" s="12">
        <v>0</v>
      </c>
      <c r="K35" s="12">
        <v>26723</v>
      </c>
      <c r="L35" s="12">
        <v>0</v>
      </c>
      <c r="M35" s="12">
        <v>0</v>
      </c>
      <c r="N35" s="12">
        <v>0</v>
      </c>
      <c r="O35" s="12">
        <f t="shared" si="3"/>
        <v>28881.33</v>
      </c>
    </row>
    <row r="36" spans="1:15" s="13" customFormat="1" ht="30" customHeight="1">
      <c r="A36" s="11" t="s">
        <v>27</v>
      </c>
      <c r="B36" s="12">
        <v>21032625.35</v>
      </c>
      <c r="C36" s="12">
        <v>39726.37</v>
      </c>
      <c r="D36" s="12">
        <v>799674.35</v>
      </c>
      <c r="E36" s="12">
        <v>353110.61</v>
      </c>
      <c r="F36" s="12">
        <v>1181495.06</v>
      </c>
      <c r="G36" s="12">
        <v>829607.8</v>
      </c>
      <c r="H36" s="12">
        <v>751400.51</v>
      </c>
      <c r="I36" s="12">
        <v>814759.77</v>
      </c>
      <c r="J36" s="12">
        <v>874646.4</v>
      </c>
      <c r="K36" s="12">
        <v>807860.47</v>
      </c>
      <c r="L36" s="12">
        <v>1593282.08</v>
      </c>
      <c r="M36" s="12">
        <v>1643822.81</v>
      </c>
      <c r="N36" s="12">
        <v>11245853.15</v>
      </c>
      <c r="O36" s="12">
        <f t="shared" si="3"/>
        <v>20935239.380000003</v>
      </c>
    </row>
    <row r="37" spans="1:15" s="13" customFormat="1" ht="30" customHeight="1">
      <c r="A37" s="11" t="s">
        <v>44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f t="shared" si="3"/>
        <v>0</v>
      </c>
    </row>
    <row r="38" spans="1:15" s="13" customFormat="1" ht="25.5" customHeight="1">
      <c r="A38" s="2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1"/>
      <c r="N38" s="21"/>
      <c r="O38" s="25"/>
    </row>
    <row r="39" spans="1:15" s="27" customFormat="1" ht="25.5" customHeight="1">
      <c r="A39" s="7" t="s">
        <v>45</v>
      </c>
      <c r="B39" s="26">
        <f>SUM(B40:B46)</f>
        <v>3488021.02</v>
      </c>
      <c r="C39" s="26">
        <f>SUM(C40:C45)</f>
        <v>0</v>
      </c>
      <c r="D39" s="26">
        <f>SUM(D40:D46)</f>
        <v>0</v>
      </c>
      <c r="E39" s="26">
        <f>SUM(E40:E45)</f>
        <v>0</v>
      </c>
      <c r="F39" s="26">
        <f>SUM(F40:F45)</f>
        <v>156838.48</v>
      </c>
      <c r="G39" s="26">
        <f>SUM(G40:G45)</f>
        <v>80626.81</v>
      </c>
      <c r="H39" s="26">
        <f>SUM(H40:H45)</f>
        <v>60947.98</v>
      </c>
      <c r="I39" s="26">
        <f>SUM(I40:I46)</f>
        <v>110914.66</v>
      </c>
      <c r="J39" s="26">
        <f>SUM(J40:J45)</f>
        <v>97999.6</v>
      </c>
      <c r="K39" s="26">
        <f>SUM(K40:K45)</f>
        <v>245246.47</v>
      </c>
      <c r="L39" s="26">
        <f>SUM(L40:L45)</f>
        <v>67125.63</v>
      </c>
      <c r="M39" s="26">
        <f>SUM(M40:M46)</f>
        <v>207667.69</v>
      </c>
      <c r="N39" s="26">
        <f>SUM(N40:N45)</f>
        <v>654982.9</v>
      </c>
      <c r="O39" s="26">
        <f>SUM(O40:O46)</f>
        <v>1682350.22</v>
      </c>
    </row>
    <row r="40" spans="1:15" s="13" customFormat="1" ht="30" customHeight="1">
      <c r="A40" s="11" t="s">
        <v>46</v>
      </c>
      <c r="B40" s="12">
        <v>7996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7996</v>
      </c>
      <c r="O40" s="12">
        <f aca="true" t="shared" si="4" ref="O40:O46">SUM(C40:N40)</f>
        <v>7996</v>
      </c>
    </row>
    <row r="41" spans="1:15" s="13" customFormat="1" ht="30" customHeight="1">
      <c r="A41" s="11" t="s">
        <v>47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f t="shared" si="4"/>
        <v>0</v>
      </c>
    </row>
    <row r="42" spans="1:15" s="13" customFormat="1" ht="30" customHeight="1">
      <c r="A42" s="11" t="s">
        <v>48</v>
      </c>
      <c r="B42" s="12">
        <v>744288.78</v>
      </c>
      <c r="C42" s="12">
        <v>0</v>
      </c>
      <c r="D42" s="12">
        <v>0</v>
      </c>
      <c r="E42" s="12">
        <v>0</v>
      </c>
      <c r="F42" s="12">
        <v>47374.88</v>
      </c>
      <c r="G42" s="12">
        <v>3153.43</v>
      </c>
      <c r="H42" s="12">
        <v>8690</v>
      </c>
      <c r="I42" s="12">
        <v>0</v>
      </c>
      <c r="J42" s="12">
        <v>0</v>
      </c>
      <c r="K42" s="12">
        <v>177656.19</v>
      </c>
      <c r="L42" s="12">
        <v>0</v>
      </c>
      <c r="M42" s="12">
        <v>86792.16</v>
      </c>
      <c r="N42" s="12">
        <v>2846.9</v>
      </c>
      <c r="O42" s="12">
        <f t="shared" si="4"/>
        <v>326513.56000000006</v>
      </c>
    </row>
    <row r="43" spans="1:15" s="13" customFormat="1" ht="30" customHeight="1">
      <c r="A43" s="11" t="s">
        <v>49</v>
      </c>
      <c r="B43" s="12">
        <v>2601090.06</v>
      </c>
      <c r="C43" s="12">
        <v>0</v>
      </c>
      <c r="D43" s="12">
        <v>0</v>
      </c>
      <c r="E43" s="12">
        <v>0</v>
      </c>
      <c r="F43" s="12">
        <v>109463.6</v>
      </c>
      <c r="G43" s="12">
        <v>70649.88</v>
      </c>
      <c r="H43" s="12">
        <v>52257.98</v>
      </c>
      <c r="I43" s="12">
        <v>64417.66</v>
      </c>
      <c r="J43" s="12">
        <v>97999.6</v>
      </c>
      <c r="K43" s="12">
        <v>67590.28</v>
      </c>
      <c r="L43" s="12">
        <v>67125.63</v>
      </c>
      <c r="M43" s="12">
        <v>39549.85</v>
      </c>
      <c r="N43" s="12">
        <v>644140</v>
      </c>
      <c r="O43" s="12">
        <f t="shared" si="4"/>
        <v>1213194.48</v>
      </c>
    </row>
    <row r="44" spans="1:15" s="13" customFormat="1" ht="30" customHeight="1">
      <c r="A44" s="11" t="s">
        <v>50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21">
        <v>0</v>
      </c>
      <c r="N44" s="21">
        <v>0</v>
      </c>
      <c r="O44" s="12">
        <f t="shared" si="4"/>
        <v>0</v>
      </c>
    </row>
    <row r="45" spans="1:15" s="13" customFormat="1" ht="30" customHeight="1">
      <c r="A45" s="11" t="s">
        <v>26</v>
      </c>
      <c r="B45" s="12">
        <v>6823.5</v>
      </c>
      <c r="C45" s="12">
        <v>0</v>
      </c>
      <c r="D45" s="12">
        <v>0</v>
      </c>
      <c r="E45" s="12">
        <v>0</v>
      </c>
      <c r="F45" s="12">
        <v>0</v>
      </c>
      <c r="G45" s="12">
        <v>6823.5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21">
        <v>0</v>
      </c>
      <c r="N45" s="21">
        <v>0</v>
      </c>
      <c r="O45" s="12">
        <f t="shared" si="4"/>
        <v>6823.5</v>
      </c>
    </row>
    <row r="46" spans="1:15" s="13" customFormat="1" ht="30" customHeight="1">
      <c r="A46" s="11" t="s">
        <v>41</v>
      </c>
      <c r="B46" s="12">
        <v>127822.68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46497</v>
      </c>
      <c r="J46" s="12">
        <v>0</v>
      </c>
      <c r="K46" s="12">
        <v>0</v>
      </c>
      <c r="L46" s="12">
        <v>0</v>
      </c>
      <c r="M46" s="21">
        <v>81325.68</v>
      </c>
      <c r="N46" s="21">
        <v>0</v>
      </c>
      <c r="O46" s="12">
        <f t="shared" si="4"/>
        <v>127822.68</v>
      </c>
    </row>
    <row r="47" spans="1:15" s="27" customFormat="1" ht="25.5" customHeight="1">
      <c r="A47" s="7" t="s">
        <v>51</v>
      </c>
      <c r="B47" s="26">
        <f>B48</f>
        <v>0</v>
      </c>
      <c r="C47" s="26">
        <f>C48</f>
        <v>0</v>
      </c>
      <c r="D47" s="26">
        <v>0</v>
      </c>
      <c r="E47" s="26">
        <v>0</v>
      </c>
      <c r="F47" s="26">
        <f aca="true" t="shared" si="5" ref="F47:O47">F48</f>
        <v>0</v>
      </c>
      <c r="G47" s="26">
        <f t="shared" si="5"/>
        <v>0</v>
      </c>
      <c r="H47" s="26">
        <f t="shared" si="5"/>
        <v>0</v>
      </c>
      <c r="I47" s="26">
        <f t="shared" si="5"/>
        <v>0</v>
      </c>
      <c r="J47" s="26">
        <f t="shared" si="5"/>
        <v>0</v>
      </c>
      <c r="K47" s="26">
        <f t="shared" si="5"/>
        <v>0</v>
      </c>
      <c r="L47" s="26">
        <f t="shared" si="5"/>
        <v>0</v>
      </c>
      <c r="M47" s="26">
        <f t="shared" si="5"/>
        <v>0</v>
      </c>
      <c r="N47" s="26">
        <f t="shared" si="5"/>
        <v>0</v>
      </c>
      <c r="O47" s="26">
        <f t="shared" si="5"/>
        <v>0</v>
      </c>
    </row>
    <row r="48" spans="1:15" s="13" customFormat="1" ht="25.5" customHeight="1">
      <c r="A48" s="28" t="s">
        <v>52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21">
        <v>0</v>
      </c>
      <c r="N48" s="21">
        <v>0</v>
      </c>
      <c r="O48" s="12">
        <f>SUM(C48:N48)</f>
        <v>0</v>
      </c>
    </row>
    <row r="49" spans="1:15" s="31" customFormat="1" ht="25.5" customHeight="1">
      <c r="A49" s="29" t="s">
        <v>53</v>
      </c>
      <c r="B49" s="30">
        <f>B7+B20+B39+B47</f>
        <v>300083098.49</v>
      </c>
      <c r="C49" s="30">
        <f>C39+C20+C7+C47</f>
        <v>19463031.09</v>
      </c>
      <c r="D49" s="30">
        <f>D7+D20+D39</f>
        <v>17298386.73</v>
      </c>
      <c r="E49" s="30">
        <f>E39+E20+E7+E47</f>
        <v>19457194.66</v>
      </c>
      <c r="F49" s="30">
        <f>F39+F20+F7+F47</f>
        <v>18532567.5</v>
      </c>
      <c r="G49" s="30">
        <f>G39+G20+G7+G47</f>
        <v>21017584.45</v>
      </c>
      <c r="H49" s="30">
        <f>H7+H20+H39+H47</f>
        <v>25062491.180000003</v>
      </c>
      <c r="I49" s="30">
        <f>I7+I20+I39+I47</f>
        <v>22848360.43</v>
      </c>
      <c r="J49" s="30">
        <f>J47+J39+J20+J7</f>
        <v>20195360.37</v>
      </c>
      <c r="K49" s="30">
        <f>K47+K39+K20+K7</f>
        <v>25208816.029999997</v>
      </c>
      <c r="L49" s="30">
        <f>L47+L39+L20+L7</f>
        <v>27907065.87</v>
      </c>
      <c r="M49" s="30">
        <f>M47+M39+M20+M7</f>
        <v>19959883.19</v>
      </c>
      <c r="N49" s="30">
        <f>N7+N20+N39+N47</f>
        <v>49715538.59</v>
      </c>
      <c r="O49" s="30">
        <f>O47+O39+O20+O7</f>
        <v>286666280.09000003</v>
      </c>
    </row>
    <row r="50" spans="1:15" ht="15">
      <c r="A50" s="31" t="s">
        <v>54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1:15" ht="15">
      <c r="A51" s="31" t="s">
        <v>55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/>
      <c r="B52" s="3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.75">
      <c r="A56" s="40" t="s">
        <v>56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3"/>
    </row>
    <row r="58" spans="1:15" ht="15" customHeight="1">
      <c r="A58" s="38" t="s">
        <v>1</v>
      </c>
      <c r="B58" s="38" t="s">
        <v>2</v>
      </c>
      <c r="C58" s="39" t="s">
        <v>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5.75">
      <c r="A59" s="38"/>
      <c r="B59" s="38"/>
      <c r="C59" s="4" t="s">
        <v>4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4" t="s">
        <v>10</v>
      </c>
      <c r="J59" s="4" t="s">
        <v>11</v>
      </c>
      <c r="K59" s="4" t="s">
        <v>12</v>
      </c>
      <c r="L59" s="4" t="s">
        <v>13</v>
      </c>
      <c r="M59" s="4" t="s">
        <v>14</v>
      </c>
      <c r="N59" s="4" t="s">
        <v>15</v>
      </c>
      <c r="O59" s="5" t="s">
        <v>16</v>
      </c>
    </row>
    <row r="60" spans="1:15" ht="15.75">
      <c r="A60" s="7" t="s">
        <v>29</v>
      </c>
      <c r="B60" s="22">
        <f>SUM(B61:B76)</f>
        <v>542578.14</v>
      </c>
      <c r="C60" s="22">
        <f aca="true" t="shared" si="6" ref="C60:O60">SUM(C61:C74)</f>
        <v>0</v>
      </c>
      <c r="D60" s="22">
        <f t="shared" si="6"/>
        <v>0</v>
      </c>
      <c r="E60" s="22">
        <f t="shared" si="6"/>
        <v>0</v>
      </c>
      <c r="F60" s="22">
        <f t="shared" si="6"/>
        <v>0</v>
      </c>
      <c r="G60" s="22">
        <f t="shared" si="6"/>
        <v>0</v>
      </c>
      <c r="H60" s="22">
        <f t="shared" si="6"/>
        <v>0</v>
      </c>
      <c r="I60" s="22">
        <f t="shared" si="6"/>
        <v>0</v>
      </c>
      <c r="J60" s="22">
        <f t="shared" si="6"/>
        <v>0</v>
      </c>
      <c r="K60" s="22">
        <f t="shared" si="6"/>
        <v>0</v>
      </c>
      <c r="L60" s="22">
        <f t="shared" si="6"/>
        <v>0</v>
      </c>
      <c r="M60" s="22">
        <f t="shared" si="6"/>
        <v>0</v>
      </c>
      <c r="N60" s="22">
        <f t="shared" si="6"/>
        <v>0</v>
      </c>
      <c r="O60" s="22">
        <f t="shared" si="6"/>
        <v>0</v>
      </c>
    </row>
    <row r="61" spans="1:15" ht="30" customHeight="1">
      <c r="A61" s="11" t="s">
        <v>30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f aca="true" t="shared" si="7" ref="O61:O74">SUM(C61:N61)</f>
        <v>0</v>
      </c>
    </row>
    <row r="62" spans="1:15" ht="30" customHeight="1">
      <c r="A62" s="11" t="s">
        <v>31</v>
      </c>
      <c r="B62" s="12">
        <v>2000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f t="shared" si="7"/>
        <v>0</v>
      </c>
    </row>
    <row r="63" spans="1:15" ht="30" customHeight="1">
      <c r="A63" s="11" t="s">
        <v>32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f t="shared" si="7"/>
        <v>0</v>
      </c>
    </row>
    <row r="64" spans="1:15" ht="30" customHeight="1">
      <c r="A64" s="11" t="s">
        <v>33</v>
      </c>
      <c r="B64" s="12">
        <v>109000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f t="shared" si="7"/>
        <v>0</v>
      </c>
    </row>
    <row r="65" spans="1:15" ht="30" customHeight="1">
      <c r="A65" s="11" t="s">
        <v>34</v>
      </c>
      <c r="B65" s="12">
        <v>5000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f t="shared" si="7"/>
        <v>0</v>
      </c>
    </row>
    <row r="66" spans="1:15" ht="30" customHeight="1">
      <c r="A66" s="11" t="s">
        <v>35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f t="shared" si="7"/>
        <v>0</v>
      </c>
    </row>
    <row r="67" spans="1:15" ht="30" customHeight="1">
      <c r="A67" s="11" t="s">
        <v>36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f t="shared" si="7"/>
        <v>0</v>
      </c>
    </row>
    <row r="68" spans="1:15" ht="30" customHeight="1">
      <c r="A68" s="11" t="s">
        <v>37</v>
      </c>
      <c r="B68" s="12">
        <v>5000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f t="shared" si="7"/>
        <v>0</v>
      </c>
    </row>
    <row r="69" spans="1:15" ht="30" customHeight="1">
      <c r="A69" s="11" t="s">
        <v>38</v>
      </c>
      <c r="B69" s="12">
        <v>12000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f t="shared" si="7"/>
        <v>0</v>
      </c>
    </row>
    <row r="70" spans="1:15" ht="30" customHeight="1">
      <c r="A70" s="11" t="s">
        <v>47</v>
      </c>
      <c r="B70" s="12">
        <v>404578.14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f t="shared" si="7"/>
        <v>0</v>
      </c>
    </row>
    <row r="71" spans="1:15" ht="30" customHeight="1">
      <c r="A71" s="11" t="s">
        <v>42</v>
      </c>
      <c r="B71" s="12">
        <v>2000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f t="shared" si="7"/>
        <v>0</v>
      </c>
    </row>
    <row r="72" spans="1:15" ht="30" customHeight="1">
      <c r="A72" s="11" t="s">
        <v>57</v>
      </c>
      <c r="B72" s="12">
        <v>2000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f t="shared" si="7"/>
        <v>0</v>
      </c>
    </row>
    <row r="73" spans="1:15" ht="30" customHeight="1">
      <c r="A73" s="11" t="s">
        <v>26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f t="shared" si="7"/>
        <v>0</v>
      </c>
    </row>
    <row r="74" spans="1:15" ht="30" customHeight="1">
      <c r="A74" s="11" t="s">
        <v>27</v>
      </c>
      <c r="B74" s="12">
        <v>1000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f t="shared" si="7"/>
        <v>0</v>
      </c>
    </row>
    <row r="75" spans="1:15" ht="15.7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1"/>
      <c r="N75" s="21"/>
      <c r="O75" s="25"/>
    </row>
    <row r="76" spans="1:15" ht="15.75">
      <c r="A76" s="2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21"/>
      <c r="N76" s="21"/>
      <c r="O76" s="25"/>
    </row>
    <row r="77" spans="1:15" ht="15.75">
      <c r="A77" s="7" t="s">
        <v>45</v>
      </c>
      <c r="B77" s="26">
        <f>SUM(B78:B83)</f>
        <v>1091014.81</v>
      </c>
      <c r="C77" s="26">
        <f>SUM(C78:C83)</f>
        <v>0</v>
      </c>
      <c r="D77" s="26">
        <f>SUM(D78:D83)</f>
        <v>0</v>
      </c>
      <c r="E77" s="26">
        <v>0</v>
      </c>
      <c r="F77" s="26">
        <f aca="true" t="shared" si="8" ref="F77:O77">SUM(F78:F83)</f>
        <v>0</v>
      </c>
      <c r="G77" s="26">
        <f t="shared" si="8"/>
        <v>0</v>
      </c>
      <c r="H77" s="26">
        <f t="shared" si="8"/>
        <v>0</v>
      </c>
      <c r="I77" s="26">
        <f t="shared" si="8"/>
        <v>0</v>
      </c>
      <c r="J77" s="26">
        <f t="shared" si="8"/>
        <v>0</v>
      </c>
      <c r="K77" s="26">
        <f t="shared" si="8"/>
        <v>0</v>
      </c>
      <c r="L77" s="26">
        <f t="shared" si="8"/>
        <v>0</v>
      </c>
      <c r="M77" s="26">
        <f t="shared" si="8"/>
        <v>0</v>
      </c>
      <c r="N77" s="26">
        <f t="shared" si="8"/>
        <v>0</v>
      </c>
      <c r="O77" s="26">
        <f t="shared" si="8"/>
        <v>0</v>
      </c>
    </row>
    <row r="78" spans="1:15" ht="32.25" customHeight="1">
      <c r="A78" s="11" t="s">
        <v>58</v>
      </c>
      <c r="B78" s="12">
        <v>117032.99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f aca="true" t="shared" si="9" ref="O78:O83">SUM(C78:N78)</f>
        <v>0</v>
      </c>
    </row>
    <row r="79" spans="1:15" ht="32.25" customHeight="1">
      <c r="A79" s="11" t="s">
        <v>46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f t="shared" si="9"/>
        <v>0</v>
      </c>
    </row>
    <row r="80" spans="1:15" ht="30" customHeight="1">
      <c r="A80" s="11" t="s">
        <v>48</v>
      </c>
      <c r="B80" s="12">
        <v>445119.22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f t="shared" si="9"/>
        <v>0</v>
      </c>
    </row>
    <row r="81" spans="1:15" ht="30" customHeight="1">
      <c r="A81" s="11" t="s">
        <v>49</v>
      </c>
      <c r="B81" s="12">
        <v>518862.6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f t="shared" si="9"/>
        <v>0</v>
      </c>
    </row>
    <row r="82" spans="1:15" ht="30" customHeight="1">
      <c r="A82" s="11" t="s">
        <v>50</v>
      </c>
      <c r="B82" s="12">
        <v>10000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f t="shared" si="9"/>
        <v>0</v>
      </c>
    </row>
    <row r="83" spans="1:15" ht="30" customHeight="1">
      <c r="A83" s="11" t="s">
        <v>26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f t="shared" si="9"/>
        <v>0</v>
      </c>
    </row>
    <row r="84" spans="1:15" ht="30" customHeight="1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s="27" customFormat="1" ht="25.5" customHeight="1">
      <c r="A85" s="7" t="s">
        <v>51</v>
      </c>
      <c r="B85" s="26">
        <f>B86</f>
        <v>100000</v>
      </c>
      <c r="C85" s="26">
        <f>C86</f>
        <v>0</v>
      </c>
      <c r="D85" s="26">
        <v>0</v>
      </c>
      <c r="E85" s="26">
        <f aca="true" t="shared" si="10" ref="E85:O85">E86</f>
        <v>0</v>
      </c>
      <c r="F85" s="26">
        <f t="shared" si="10"/>
        <v>0</v>
      </c>
      <c r="G85" s="26">
        <f t="shared" si="10"/>
        <v>0</v>
      </c>
      <c r="H85" s="26">
        <f t="shared" si="10"/>
        <v>0</v>
      </c>
      <c r="I85" s="26">
        <f t="shared" si="10"/>
        <v>0</v>
      </c>
      <c r="J85" s="26">
        <f t="shared" si="10"/>
        <v>0</v>
      </c>
      <c r="K85" s="26">
        <f t="shared" si="10"/>
        <v>0</v>
      </c>
      <c r="L85" s="26">
        <f t="shared" si="10"/>
        <v>0</v>
      </c>
      <c r="M85" s="26">
        <f t="shared" si="10"/>
        <v>0</v>
      </c>
      <c r="N85" s="26">
        <f t="shared" si="10"/>
        <v>0</v>
      </c>
      <c r="O85" s="26">
        <f t="shared" si="10"/>
        <v>0</v>
      </c>
    </row>
    <row r="86" spans="1:15" s="13" customFormat="1" ht="25.5" customHeight="1">
      <c r="A86" s="28" t="s">
        <v>52</v>
      </c>
      <c r="B86" s="12">
        <v>100000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21">
        <v>0</v>
      </c>
      <c r="N86" s="12">
        <v>0</v>
      </c>
      <c r="O86" s="12">
        <f>SUM(C86:N86)</f>
        <v>0</v>
      </c>
    </row>
    <row r="87" spans="1:15" ht="30" customHeight="1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5.75">
      <c r="A88" s="29" t="s">
        <v>53</v>
      </c>
      <c r="B88" s="30">
        <f aca="true" t="shared" si="11" ref="B88:O88">B77+B60+B85</f>
        <v>1733592.9500000002</v>
      </c>
      <c r="C88" s="30">
        <f t="shared" si="11"/>
        <v>0</v>
      </c>
      <c r="D88" s="30">
        <f t="shared" si="11"/>
        <v>0</v>
      </c>
      <c r="E88" s="30">
        <f t="shared" si="11"/>
        <v>0</v>
      </c>
      <c r="F88" s="30">
        <f t="shared" si="11"/>
        <v>0</v>
      </c>
      <c r="G88" s="30">
        <f t="shared" si="11"/>
        <v>0</v>
      </c>
      <c r="H88" s="30">
        <f t="shared" si="11"/>
        <v>0</v>
      </c>
      <c r="I88" s="30">
        <f t="shared" si="11"/>
        <v>0</v>
      </c>
      <c r="J88" s="30">
        <f t="shared" si="11"/>
        <v>0</v>
      </c>
      <c r="K88" s="30">
        <f t="shared" si="11"/>
        <v>0</v>
      </c>
      <c r="L88" s="30">
        <f t="shared" si="11"/>
        <v>0</v>
      </c>
      <c r="M88" s="30">
        <f t="shared" si="11"/>
        <v>0</v>
      </c>
      <c r="N88" s="30">
        <f t="shared" si="11"/>
        <v>0</v>
      </c>
      <c r="O88" s="30">
        <f t="shared" si="11"/>
        <v>0</v>
      </c>
    </row>
    <row r="89" ht="14.25">
      <c r="A89" s="34" t="s">
        <v>54</v>
      </c>
    </row>
    <row r="90" ht="15">
      <c r="A90" s="31" t="s">
        <v>55</v>
      </c>
    </row>
    <row r="93" ht="14.25">
      <c r="A93" t="s">
        <v>59</v>
      </c>
    </row>
  </sheetData>
  <sheetProtection selectLockedCells="1" selectUnlockedCells="1"/>
  <mergeCells count="11"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9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2020-01-17T13:11:24Z</dcterms:modified>
  <cp:category/>
  <cp:version/>
  <cp:contentType/>
  <cp:contentStatus/>
</cp:coreProperties>
</file>