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<sst xmlns="http://schemas.openxmlformats.org/spreadsheetml/2006/main" count="138" uniqueCount="69">
  <si>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</si>
  <si>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</si>
  <si>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</si>
  <si>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</si>
  <si>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</si>
  <si>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</si>
  <si>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</si>
  <si>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</si>
  <si>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</si>
  <si>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</si>
  <si>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</si>
  <si>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</si>
  <si>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</si>
  <si>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</si>
  <si>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</si>
  <si>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</si>
  <si>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</si>
  <si>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</si>
  <si>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</si>
  <si>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</si>
  <si>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</si>
  <si>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</si>
  <si>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</si>
  <si>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</si>
  <si>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</si>
  <si>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</si>
  <si>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</si>
  <si>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</si>
  <si>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</si>
  <si>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</si>
  <si>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</si>
  <si>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</si>
  <si>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</si>
  <si>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</si>
  <si>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</si>
  <si>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</si>
  <si>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</si>
  <si>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</si>
  <si>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</si>
  <si>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</si>
  <si>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</si>
  <si>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</si>
  <si>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</si>
  <si>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</si>
  <si>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</si>
  <si>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</si>
  <si>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</si>
  <si>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</si>
  <si>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</si>
  <si>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</si>
  <si>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</si>
  <si>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</si>
  <si>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</si>
  <si>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</si>
  <si>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</si>
  <si>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</si>
  <si>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</si>
  <si>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</si>
  <si>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</si>
  <si>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</si>
  <si>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</si>
  <si>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</si>
  <si>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</si>
  <si>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</si>
  <si>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</si>
  <si>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</si>
  <si>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DEZEMBRO/2021</t>
  </si>
  <si>
    <t>Data da última atualização:  12/01/2022</t>
  </si>
  <si>
    <t>Data da última atualização: 12/01/2022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</si>
</sst>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60" zoomScaleNormal="25" zoomScalePageLayoutView="0" workbookViewId="0" topLeftCell="A1">
      <pane xSplit="1" ySplit="7" topLeftCell="B9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1" sqref="A101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66</v>
      </c>
      <c r="L2" s="41"/>
      <c r="M2" s="41"/>
      <c r="N2" s="41"/>
      <c r="O2" s="41"/>
      <c r="P2" s="36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N7">SUM(B8:B18)</f>
        <v>267251404.59000003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>
        <f t="shared" si="0"/>
        <v>24013488.340000004</v>
      </c>
      <c r="I7" s="7">
        <f t="shared" si="0"/>
        <v>21691078.650000002</v>
      </c>
      <c r="J7" s="7">
        <f t="shared" si="0"/>
        <v>18012912.009999998</v>
      </c>
      <c r="K7" s="7">
        <f t="shared" si="0"/>
        <v>18190008.490000002</v>
      </c>
      <c r="L7" s="7">
        <f t="shared" si="0"/>
        <v>7176962.62</v>
      </c>
      <c r="M7" s="7">
        <f t="shared" si="0"/>
        <v>32827592.439999998</v>
      </c>
      <c r="N7" s="7">
        <f t="shared" si="0"/>
        <v>56448867.309999995</v>
      </c>
      <c r="O7" s="7">
        <f aca="true" t="shared" si="1" ref="O7:O38">SUM(C7:N7)</f>
        <v>263719531.50000003</v>
      </c>
      <c r="P7" s="8"/>
    </row>
    <row r="8" spans="1:15" s="13" customFormat="1" ht="30" customHeight="1">
      <c r="A8" s="10" t="s">
        <v>18</v>
      </c>
      <c r="B8" s="11">
        <v>211242.66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>
        <v>0</v>
      </c>
      <c r="I8" s="11">
        <v>0</v>
      </c>
      <c r="J8" s="12">
        <v>32309.67</v>
      </c>
      <c r="K8" s="12">
        <v>34351.3</v>
      </c>
      <c r="L8" s="12">
        <v>32461.83</v>
      </c>
      <c r="M8" s="12">
        <v>32461.83</v>
      </c>
      <c r="N8" s="12">
        <v>77380.65</v>
      </c>
      <c r="O8" s="12">
        <f t="shared" si="1"/>
        <v>211073.93</v>
      </c>
    </row>
    <row r="9" spans="1:15" s="13" customFormat="1" ht="30" customHeight="1">
      <c r="A9" s="10" t="s">
        <v>19</v>
      </c>
      <c r="B9" s="11">
        <v>70.19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 t="shared" si="1"/>
        <v>70.19</v>
      </c>
    </row>
    <row r="10" spans="1:15" s="13" customFormat="1" ht="30" customHeight="1">
      <c r="A10" s="10" t="s">
        <v>20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1"/>
        <v>0</v>
      </c>
    </row>
    <row r="11" spans="1:15" s="13" customFormat="1" ht="30" customHeight="1">
      <c r="A11" s="15" t="s">
        <v>21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si="1"/>
        <v>0</v>
      </c>
    </row>
    <row r="12" spans="1:15" s="13" customFormat="1" ht="30" customHeight="1">
      <c r="A12" s="15" t="s">
        <v>22</v>
      </c>
      <c r="B12" s="16">
        <v>175795332.52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>
        <v>15251974.44</v>
      </c>
      <c r="I12" s="11">
        <v>17168584.64</v>
      </c>
      <c r="J12" s="12">
        <v>12747717.82</v>
      </c>
      <c r="K12" s="12">
        <v>13422497.99</v>
      </c>
      <c r="L12" s="12">
        <v>4162478.15</v>
      </c>
      <c r="M12" s="12">
        <v>26088598.63</v>
      </c>
      <c r="N12" s="12">
        <v>22382798.17</v>
      </c>
      <c r="O12" s="12">
        <f t="shared" si="1"/>
        <v>175648505.61</v>
      </c>
    </row>
    <row r="13" spans="1:15" s="17" customFormat="1" ht="30" customHeight="1">
      <c r="A13" s="15" t="s">
        <v>23</v>
      </c>
      <c r="B13" s="16">
        <f>2010474.4+45635726.85</f>
        <v>47646201.25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>
        <f>182855.15+3068201.19</f>
        <v>3251056.34</v>
      </c>
      <c r="I13" s="11">
        <f>1892.61+3063089.56</f>
        <v>3064982.17</v>
      </c>
      <c r="J13" s="11">
        <f>351413.93+2975945.33</f>
        <v>3327359.2600000002</v>
      </c>
      <c r="K13" s="11">
        <f>142691.54+3094498.43</f>
        <v>3237189.97</v>
      </c>
      <c r="L13" s="11">
        <f>0+2976435.66</f>
        <v>2976435.66</v>
      </c>
      <c r="M13" s="11">
        <f>146276.31+4080202.49</f>
        <v>4226478.8</v>
      </c>
      <c r="N13" s="11">
        <f>279642.97+10772230.58</f>
        <v>11051873.55</v>
      </c>
      <c r="O13" s="12">
        <f t="shared" si="1"/>
        <v>45752441.67</v>
      </c>
    </row>
    <row r="14" spans="1:15" s="17" customFormat="1" ht="30" customHeight="1">
      <c r="A14" s="15" t="s">
        <v>24</v>
      </c>
      <c r="B14" s="16">
        <v>15548767.75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>
        <v>1180910.47</v>
      </c>
      <c r="I14" s="11">
        <v>1194737.04</v>
      </c>
      <c r="J14" s="11">
        <v>1257093.41</v>
      </c>
      <c r="K14" s="11">
        <v>1230647.98</v>
      </c>
      <c r="L14" s="11">
        <v>0</v>
      </c>
      <c r="M14" s="11">
        <v>2420151.62</v>
      </c>
      <c r="N14" s="11">
        <v>2520021.12</v>
      </c>
      <c r="O14" s="12">
        <f t="shared" si="1"/>
        <v>15545388.190000001</v>
      </c>
    </row>
    <row r="15" spans="1:15" s="13" customFormat="1" ht="30" customHeight="1">
      <c r="A15" s="15" t="s">
        <v>25</v>
      </c>
      <c r="B15" s="16">
        <v>877663.77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>
        <v>8026.09</v>
      </c>
      <c r="J15" s="12">
        <v>630446.15</v>
      </c>
      <c r="K15" s="12">
        <v>228957.75</v>
      </c>
      <c r="L15" s="12">
        <v>0</v>
      </c>
      <c r="M15" s="12">
        <v>0</v>
      </c>
      <c r="N15" s="12">
        <v>10233.77</v>
      </c>
      <c r="O15" s="12">
        <f t="shared" si="1"/>
        <v>877663.76</v>
      </c>
    </row>
    <row r="16" spans="1:15" s="13" customFormat="1" ht="30" customHeight="1">
      <c r="A16" s="10" t="s">
        <v>26</v>
      </c>
      <c r="B16" s="11">
        <v>21001203.9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>
        <v>4305663.99</v>
      </c>
      <c r="I16" s="11">
        <v>249121.01</v>
      </c>
      <c r="J16" s="12">
        <v>6730.3</v>
      </c>
      <c r="K16" s="12">
        <v>36363.5</v>
      </c>
      <c r="L16" s="12">
        <v>0</v>
      </c>
      <c r="M16" s="12">
        <v>0</v>
      </c>
      <c r="N16" s="12">
        <v>14801326.55</v>
      </c>
      <c r="O16" s="12">
        <f t="shared" si="1"/>
        <v>19541849.37</v>
      </c>
    </row>
    <row r="17" spans="1:15" s="13" customFormat="1" ht="30" customHeight="1">
      <c r="A17" s="10" t="s">
        <v>27</v>
      </c>
      <c r="B17" s="11">
        <v>5902960.61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>
        <v>7000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>
        <v>5599646.52</v>
      </c>
      <c r="O17" s="12">
        <f t="shared" si="1"/>
        <v>5902960.609999999</v>
      </c>
    </row>
    <row r="18" spans="1:15" s="13" customFormat="1" ht="30" customHeight="1">
      <c r="A18" s="10" t="s">
        <v>28</v>
      </c>
      <c r="B18" s="11">
        <v>267961.94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>
        <v>16883.1</v>
      </c>
      <c r="I18" s="11">
        <v>5627.7</v>
      </c>
      <c r="J18" s="12">
        <v>11255.4</v>
      </c>
      <c r="K18" s="12">
        <v>0</v>
      </c>
      <c r="L18" s="12">
        <v>5586.98</v>
      </c>
      <c r="M18" s="12">
        <v>59901.56</v>
      </c>
      <c r="N18" s="12">
        <v>5586.98</v>
      </c>
      <c r="O18" s="12">
        <f t="shared" si="1"/>
        <v>239578.17000000004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N20">SUM(B21:B38)</f>
        <v>128658274.88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>
        <f t="shared" si="2"/>
        <v>3804838.2200000007</v>
      </c>
      <c r="I20" s="20">
        <f t="shared" si="2"/>
        <v>4811707.63</v>
      </c>
      <c r="J20" s="20">
        <f t="shared" si="2"/>
        <v>5482339.840000001</v>
      </c>
      <c r="K20" s="20">
        <f t="shared" si="2"/>
        <v>9471150.98</v>
      </c>
      <c r="L20" s="20">
        <f t="shared" si="2"/>
        <v>6022004.5</v>
      </c>
      <c r="M20" s="20">
        <f t="shared" si="2"/>
        <v>9190107.629999999</v>
      </c>
      <c r="N20" s="20">
        <f t="shared" si="2"/>
        <v>52195098.14</v>
      </c>
      <c r="O20" s="7">
        <f t="shared" si="1"/>
        <v>119943344.22</v>
      </c>
    </row>
    <row r="21" spans="1:15" s="13" customFormat="1" ht="30" customHeight="1">
      <c r="A21" s="15" t="s">
        <v>30</v>
      </c>
      <c r="B21" s="16">
        <v>1815127.43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>
        <v>0</v>
      </c>
      <c r="I21" s="16">
        <v>171717.28</v>
      </c>
      <c r="J21" s="12">
        <v>0</v>
      </c>
      <c r="K21" s="12">
        <v>171717.28</v>
      </c>
      <c r="L21" s="12">
        <v>171717.28</v>
      </c>
      <c r="M21" s="12">
        <v>0</v>
      </c>
      <c r="N21" s="12">
        <v>171717.28</v>
      </c>
      <c r="O21" s="12">
        <f t="shared" si="1"/>
        <v>1276137.01</v>
      </c>
    </row>
    <row r="22" spans="1:15" s="13" customFormat="1" ht="30" customHeight="1">
      <c r="A22" s="15" t="s">
        <v>31</v>
      </c>
      <c r="B22" s="16">
        <v>11264384.7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>
        <v>832031.81</v>
      </c>
      <c r="I22" s="16">
        <v>850489.25</v>
      </c>
      <c r="J22" s="12">
        <v>909779.77</v>
      </c>
      <c r="K22" s="12">
        <v>883206.2</v>
      </c>
      <c r="L22" s="12">
        <v>35462.22</v>
      </c>
      <c r="M22" s="12">
        <v>1768880.42</v>
      </c>
      <c r="N22" s="12">
        <v>890225.83</v>
      </c>
      <c r="O22" s="12">
        <f t="shared" si="1"/>
        <v>11264384.7</v>
      </c>
    </row>
    <row r="23" spans="1:15" s="13" customFormat="1" ht="30" customHeight="1">
      <c r="A23" s="15" t="s">
        <v>32</v>
      </c>
      <c r="B23" s="16">
        <v>372328.68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>
        <v>11986.31</v>
      </c>
      <c r="I23" s="16">
        <v>25351.45</v>
      </c>
      <c r="J23" s="12">
        <v>25745.42</v>
      </c>
      <c r="K23" s="12">
        <v>13119</v>
      </c>
      <c r="L23" s="12">
        <v>47913.49</v>
      </c>
      <c r="M23" s="12">
        <v>161510.66</v>
      </c>
      <c r="N23" s="12">
        <v>37477.56</v>
      </c>
      <c r="O23" s="12">
        <f t="shared" si="1"/>
        <v>367779.23</v>
      </c>
    </row>
    <row r="24" spans="1:15" s="13" customFormat="1" ht="30" customHeight="1">
      <c r="A24" s="15" t="s">
        <v>33</v>
      </c>
      <c r="B24" s="16">
        <v>609755.8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>
        <v>7380</v>
      </c>
      <c r="I24" s="16">
        <v>49208.99</v>
      </c>
      <c r="J24" s="12">
        <v>71103.25</v>
      </c>
      <c r="K24" s="12">
        <v>41399.65</v>
      </c>
      <c r="L24" s="12">
        <v>80282.39</v>
      </c>
      <c r="M24" s="12">
        <v>34472.61</v>
      </c>
      <c r="N24" s="12">
        <v>40550.5</v>
      </c>
      <c r="O24" s="12">
        <f t="shared" si="1"/>
        <v>494939.52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1"/>
        <v>0</v>
      </c>
    </row>
    <row r="26" spans="1:15" s="13" customFormat="1" ht="30" customHeight="1">
      <c r="A26" s="15" t="s">
        <v>35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1"/>
        <v>0</v>
      </c>
    </row>
    <row r="27" spans="1:15" s="13" customFormat="1" ht="30" customHeight="1">
      <c r="A27" s="15" t="s">
        <v>36</v>
      </c>
      <c r="B27" s="16">
        <v>180405.51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>
        <v>0</v>
      </c>
      <c r="I27" s="16">
        <v>38452.1</v>
      </c>
      <c r="J27" s="12">
        <v>2823.45</v>
      </c>
      <c r="K27" s="12">
        <v>16281.95</v>
      </c>
      <c r="L27" s="12">
        <v>7933.52</v>
      </c>
      <c r="M27" s="12">
        <v>0</v>
      </c>
      <c r="N27" s="12">
        <v>0</v>
      </c>
      <c r="O27" s="12">
        <f t="shared" si="1"/>
        <v>80405.52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1"/>
        <v>0</v>
      </c>
    </row>
    <row r="29" spans="1:15" s="13" customFormat="1" ht="30" customHeight="1">
      <c r="A29" s="15" t="s">
        <v>38</v>
      </c>
      <c r="B29" s="16">
        <v>1683591.43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>
        <v>183034.89</v>
      </c>
      <c r="I29" s="16">
        <v>202006.35</v>
      </c>
      <c r="J29" s="12">
        <v>209130.5</v>
      </c>
      <c r="K29" s="12">
        <v>200345.5</v>
      </c>
      <c r="L29" s="12">
        <v>199167.69</v>
      </c>
      <c r="M29" s="12">
        <v>191542.69</v>
      </c>
      <c r="N29" s="12">
        <v>352087.15</v>
      </c>
      <c r="O29" s="12">
        <f t="shared" si="1"/>
        <v>1645424.77</v>
      </c>
    </row>
    <row r="30" spans="1:15" s="13" customFormat="1" ht="30" customHeight="1">
      <c r="A30" s="15" t="s">
        <v>39</v>
      </c>
      <c r="B30" s="16">
        <v>2187691.13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>
        <v>0</v>
      </c>
      <c r="I30" s="16">
        <v>159402.71</v>
      </c>
      <c r="J30" s="12">
        <v>229031.97</v>
      </c>
      <c r="K30" s="12">
        <v>183693</v>
      </c>
      <c r="L30" s="12">
        <v>183693</v>
      </c>
      <c r="M30" s="12">
        <v>183693</v>
      </c>
      <c r="N30" s="12">
        <v>183693</v>
      </c>
      <c r="O30" s="12">
        <f t="shared" si="1"/>
        <v>1820237.6</v>
      </c>
    </row>
    <row r="31" spans="1:15" s="13" customFormat="1" ht="30" customHeight="1">
      <c r="A31" s="15" t="s">
        <v>40</v>
      </c>
      <c r="B31" s="16">
        <v>5481791.41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>
        <v>396095.19</v>
      </c>
      <c r="I31" s="16">
        <v>397734.34</v>
      </c>
      <c r="J31" s="12">
        <v>593643.77</v>
      </c>
      <c r="K31" s="12">
        <v>384856.03</v>
      </c>
      <c r="L31" s="12">
        <v>407603.11</v>
      </c>
      <c r="M31" s="12">
        <v>390176.29</v>
      </c>
      <c r="N31" s="12">
        <v>383883.89</v>
      </c>
      <c r="O31" s="12">
        <f t="shared" si="1"/>
        <v>4219711.48</v>
      </c>
    </row>
    <row r="32" spans="1:15" s="13" customFormat="1" ht="30" customHeight="1">
      <c r="A32" s="15" t="s">
        <v>41</v>
      </c>
      <c r="B32" s="16">
        <v>8877497.43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>
        <v>88707.99</v>
      </c>
      <c r="I32" s="16">
        <v>271248.24</v>
      </c>
      <c r="J32" s="12">
        <v>894034.02</v>
      </c>
      <c r="K32" s="12">
        <v>61300.72</v>
      </c>
      <c r="L32" s="12">
        <v>317617.27</v>
      </c>
      <c r="M32" s="12">
        <v>679340.24</v>
      </c>
      <c r="N32" s="12">
        <v>445084.59</v>
      </c>
      <c r="O32" s="12">
        <f t="shared" si="1"/>
        <v>3326361.6100000003</v>
      </c>
    </row>
    <row r="33" spans="1:15" s="13" customFormat="1" ht="30" customHeight="1">
      <c r="A33" s="15" t="s">
        <v>42</v>
      </c>
      <c r="B33" s="16">
        <v>20004989.56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>
        <v>1391713.5</v>
      </c>
      <c r="I33" s="16">
        <v>1398274.54</v>
      </c>
      <c r="J33" s="12">
        <v>1396934.17</v>
      </c>
      <c r="K33" s="12">
        <v>1396838.14</v>
      </c>
      <c r="L33" s="12">
        <v>1625702.98</v>
      </c>
      <c r="M33" s="12">
        <v>1367850.13</v>
      </c>
      <c r="N33" s="12">
        <v>3996983.17</v>
      </c>
      <c r="O33" s="12">
        <f t="shared" si="1"/>
        <v>19299613.759999998</v>
      </c>
    </row>
    <row r="34" spans="1:15" s="13" customFormat="1" ht="30" customHeight="1">
      <c r="A34" s="15" t="s">
        <v>43</v>
      </c>
      <c r="B34" s="16">
        <v>8488.86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>
        <v>4202.72</v>
      </c>
      <c r="I34" s="16">
        <v>0</v>
      </c>
      <c r="J34" s="12">
        <v>2538.33</v>
      </c>
      <c r="K34" s="12">
        <v>0</v>
      </c>
      <c r="L34" s="12">
        <v>56.2</v>
      </c>
      <c r="M34" s="12">
        <v>14.05</v>
      </c>
      <c r="N34" s="12">
        <v>0</v>
      </c>
      <c r="O34" s="12">
        <f t="shared" si="1"/>
        <v>8442.91</v>
      </c>
    </row>
    <row r="35" spans="1:15" s="13" customFormat="1" ht="30" customHeight="1">
      <c r="A35" s="15" t="s">
        <v>26</v>
      </c>
      <c r="B35" s="16">
        <f>753686.75+283068.11</f>
        <v>1036754.86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>
        <v>3465.87</v>
      </c>
      <c r="I35" s="16">
        <v>60.63</v>
      </c>
      <c r="J35" s="12">
        <v>0</v>
      </c>
      <c r="K35" s="12">
        <v>1028.17</v>
      </c>
      <c r="L35" s="12">
        <v>0</v>
      </c>
      <c r="M35" s="12">
        <f>0+0</f>
        <v>0</v>
      </c>
      <c r="N35" s="12">
        <v>0</v>
      </c>
      <c r="O35" s="12">
        <f t="shared" si="1"/>
        <v>1036754.86</v>
      </c>
    </row>
    <row r="36" spans="1:15" s="13" customFormat="1" ht="30" customHeight="1">
      <c r="A36" s="15" t="s">
        <v>27</v>
      </c>
      <c r="B36" s="16">
        <f>74118220.52+0</f>
        <v>74118220.52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>
        <v>810981.65</v>
      </c>
      <c r="I36" s="16">
        <v>1176535.56</v>
      </c>
      <c r="J36" s="12">
        <v>1075649.31</v>
      </c>
      <c r="K36" s="12">
        <v>6045956.84</v>
      </c>
      <c r="L36" s="12">
        <f>2813461.09+0</f>
        <v>2813461.09</v>
      </c>
      <c r="M36" s="12">
        <f>4338436.61+0</f>
        <v>4338436.61</v>
      </c>
      <c r="N36" s="12">
        <f>45561533.59+0</f>
        <v>45561533.59</v>
      </c>
      <c r="O36" s="12">
        <f t="shared" si="1"/>
        <v>74108704.97</v>
      </c>
    </row>
    <row r="37" spans="1:15" s="13" customFormat="1" ht="30" customHeight="1">
      <c r="A37" s="15" t="s">
        <v>44</v>
      </c>
      <c r="B37" s="16">
        <v>1017247.56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>
        <v>75238.29</v>
      </c>
      <c r="I37" s="16">
        <v>71226.19</v>
      </c>
      <c r="J37" s="12">
        <v>71925.88</v>
      </c>
      <c r="K37" s="12">
        <v>71408.5</v>
      </c>
      <c r="L37" s="12">
        <v>131394.26</v>
      </c>
      <c r="M37" s="12">
        <v>74190.93</v>
      </c>
      <c r="N37" s="12">
        <v>131861.58</v>
      </c>
      <c r="O37" s="12">
        <f t="shared" si="1"/>
        <v>994446.2799999999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5342245.79</v>
      </c>
      <c r="C40" s="22">
        <f>SUM(C41:C49)</f>
        <v>0</v>
      </c>
      <c r="D40" s="22">
        <f>SUM(D41:D49)</f>
        <v>0</v>
      </c>
      <c r="E40" s="22">
        <f aca="true" t="shared" si="3" ref="E40:J40">SUM(E41:E47)</f>
        <v>8655.58</v>
      </c>
      <c r="F40" s="22">
        <f t="shared" si="3"/>
        <v>0</v>
      </c>
      <c r="G40" s="22">
        <f t="shared" si="3"/>
        <v>7200</v>
      </c>
      <c r="H40" s="22">
        <f t="shared" si="3"/>
        <v>283971.01</v>
      </c>
      <c r="I40" s="22">
        <f t="shared" si="3"/>
        <v>1420</v>
      </c>
      <c r="J40" s="22">
        <f t="shared" si="3"/>
        <v>31343.33</v>
      </c>
      <c r="K40" s="22">
        <f>SUM(K41:K49)</f>
        <v>7409.84</v>
      </c>
      <c r="L40" s="22">
        <f>SUM(L41:L47)</f>
        <v>64422.36</v>
      </c>
      <c r="M40" s="22">
        <f>SUM(M41:M47)</f>
        <v>220481.81</v>
      </c>
      <c r="N40" s="22">
        <f>SUM(N41:N47)</f>
        <v>71217.92</v>
      </c>
      <c r="O40" s="7">
        <f aca="true" t="shared" si="4" ref="O40:O49">SUM(C40:N40)</f>
        <v>696121.8500000001</v>
      </c>
    </row>
    <row r="41" spans="1:15" s="13" customFormat="1" ht="30" customHeight="1">
      <c r="A41" s="10" t="s">
        <v>47</v>
      </c>
      <c r="B41" s="11">
        <v>28671.5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4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4"/>
        <v>0</v>
      </c>
    </row>
    <row r="43" spans="1:15" s="13" customFormat="1" ht="30" customHeight="1">
      <c r="A43" s="10" t="s">
        <v>49</v>
      </c>
      <c r="B43" s="11">
        <v>3404272.94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4"/>
        <v>0</v>
      </c>
    </row>
    <row r="44" spans="1:15" s="13" customFormat="1" ht="30" customHeight="1">
      <c r="A44" s="10" t="s">
        <v>50</v>
      </c>
      <c r="B44" s="11">
        <v>1758484.98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>
        <v>283971.01</v>
      </c>
      <c r="I44" s="25">
        <v>1420</v>
      </c>
      <c r="J44" s="12">
        <v>31343.33</v>
      </c>
      <c r="K44" s="12">
        <v>7409.84</v>
      </c>
      <c r="L44" s="12">
        <v>64422.36</v>
      </c>
      <c r="M44" s="12">
        <v>220481.81</v>
      </c>
      <c r="N44" s="12">
        <v>71217.92</v>
      </c>
      <c r="O44" s="12">
        <f t="shared" si="4"/>
        <v>687466.2700000001</v>
      </c>
    </row>
    <row r="45" spans="1:15" s="13" customFormat="1" ht="30" customHeight="1">
      <c r="A45" s="10" t="s">
        <v>51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2">
        <v>0</v>
      </c>
      <c r="K45" s="12">
        <v>0</v>
      </c>
      <c r="L45" s="12">
        <v>0</v>
      </c>
      <c r="M45" s="19">
        <v>0</v>
      </c>
      <c r="N45" s="19">
        <v>0</v>
      </c>
      <c r="O45" s="12">
        <f t="shared" si="4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2">
        <v>0</v>
      </c>
      <c r="K46" s="12">
        <v>0</v>
      </c>
      <c r="L46" s="12">
        <v>0</v>
      </c>
      <c r="M46" s="19">
        <v>0</v>
      </c>
      <c r="N46" s="19">
        <v>0</v>
      </c>
      <c r="O46" s="12">
        <f t="shared" si="4"/>
        <v>0</v>
      </c>
    </row>
    <row r="47" spans="1:15" s="13" customFormat="1" ht="30" customHeight="1">
      <c r="A47" s="10" t="s">
        <v>41</v>
      </c>
      <c r="B47" s="11">
        <v>150816.37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>
        <v>0</v>
      </c>
      <c r="K47" s="12">
        <v>0</v>
      </c>
      <c r="L47" s="12">
        <v>0</v>
      </c>
      <c r="M47" s="19">
        <v>0</v>
      </c>
      <c r="N47" s="19">
        <v>0</v>
      </c>
      <c r="O47" s="12">
        <f t="shared" si="4"/>
        <v>0</v>
      </c>
    </row>
    <row r="48" spans="1:15" s="23" customFormat="1" ht="25.5" customHeight="1">
      <c r="A48" s="26" t="s">
        <v>52</v>
      </c>
      <c r="B48" s="27">
        <f>B49</f>
        <v>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>
        <v>0</v>
      </c>
      <c r="I48" s="22">
        <f>SUM(I41:I47)</f>
        <v>1420</v>
      </c>
      <c r="J48" s="22">
        <v>0</v>
      </c>
      <c r="K48" s="22">
        <v>0</v>
      </c>
      <c r="L48" s="22">
        <f>L49</f>
        <v>0</v>
      </c>
      <c r="M48" s="22">
        <f>M49</f>
        <v>0</v>
      </c>
      <c r="N48" s="22">
        <f>N49</f>
        <v>0</v>
      </c>
      <c r="O48" s="7">
        <f t="shared" si="4"/>
        <v>1420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>
        <v>0</v>
      </c>
      <c r="I49" s="12">
        <v>0</v>
      </c>
      <c r="J49" s="12">
        <v>0</v>
      </c>
      <c r="K49" s="12">
        <v>0</v>
      </c>
      <c r="L49" s="12">
        <v>0</v>
      </c>
      <c r="M49" s="19">
        <v>0</v>
      </c>
      <c r="N49" s="19">
        <v>0</v>
      </c>
      <c r="O49" s="12">
        <f t="shared" si="4"/>
        <v>0</v>
      </c>
    </row>
    <row r="50" spans="1:15" s="31" customFormat="1" ht="25.5" customHeight="1">
      <c r="A50" s="29" t="s">
        <v>54</v>
      </c>
      <c r="B50" s="30">
        <f>SUM(B7+B20+B40+B48)</f>
        <v>401251925.26000005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>
        <f>H40+H20+H7</f>
        <v>28102297.570000004</v>
      </c>
      <c r="I50" s="30">
        <f>I40+I20+I7</f>
        <v>26504206.28</v>
      </c>
      <c r="J50" s="30">
        <f>J40+J20+J7</f>
        <v>23526595.18</v>
      </c>
      <c r="K50" s="30">
        <f>SUM(K40+K20+K7)</f>
        <v>27668569.310000002</v>
      </c>
      <c r="L50" s="30">
        <f>SUM(L48,L40,L20,L7)</f>
        <v>13263389.48</v>
      </c>
      <c r="M50" s="30">
        <f>SUM(M48,M40,M20,M7)</f>
        <v>42238181.879999995</v>
      </c>
      <c r="N50" s="30">
        <f>SUM(N48,N40,N20,N7)</f>
        <v>108715183.37</v>
      </c>
      <c r="O50" s="30">
        <f>SUM(C50:N50)</f>
        <v>384358997.57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>
        <v>0</v>
      </c>
      <c r="I78" s="22">
        <v>0</v>
      </c>
      <c r="J78" s="22">
        <f>SUM(J79:J85)</f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2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>
        <v>0</v>
      </c>
      <c r="I87" s="22">
        <v>0</v>
      </c>
      <c r="J87" s="22">
        <f>SUM(J88)</f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9">
        <v>0</v>
      </c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>
        <v>0</v>
      </c>
      <c r="I90" s="30">
        <v>0</v>
      </c>
      <c r="J90" s="30">
        <f>J87+J78+J61</f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</row>
    <row r="91" ht="15">
      <c r="A91" s="31" t="s">
        <v>61</v>
      </c>
    </row>
    <row r="92" ht="15">
      <c r="A92" s="31" t="s">
        <v>68</v>
      </c>
    </row>
    <row r="96" spans="1:15" ht="15.75">
      <c r="A96" s="37" t="s">
        <v>59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224989.58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f>SUM(J101:J103)</f>
        <v>0</v>
      </c>
      <c r="K100" s="20">
        <f>SUM(K101:K103)</f>
        <v>0</v>
      </c>
      <c r="L100" s="20">
        <f>SUM(L101:L103)</f>
        <v>0</v>
      </c>
      <c r="M100" s="20">
        <f>SUM(M101:M103)</f>
        <v>0</v>
      </c>
      <c r="N100" s="20">
        <f>SUM(N101:N103)</f>
        <v>0</v>
      </c>
      <c r="O100" s="20">
        <v>0</v>
      </c>
    </row>
    <row r="101" spans="1:15" ht="30" customHeight="1">
      <c r="A101" s="34" t="s">
        <v>30</v>
      </c>
      <c r="B101" s="12">
        <v>224989.58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</row>
    <row r="102" spans="1:15" ht="29.25" customHeight="1">
      <c r="A102" s="34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0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</row>
    <row r="103" spans="1:15" ht="30" customHeight="1">
      <c r="A103" s="34" t="s">
        <v>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>
        <f>H107</f>
        <v>0</v>
      </c>
      <c r="I106" s="22">
        <v>0</v>
      </c>
      <c r="J106" s="22">
        <f>J107</f>
        <v>0</v>
      </c>
      <c r="K106" s="22">
        <f>K107</f>
        <v>0</v>
      </c>
      <c r="L106" s="22">
        <f>L107</f>
        <v>0</v>
      </c>
      <c r="M106" s="22">
        <f>M107</f>
        <v>0</v>
      </c>
      <c r="N106" s="22">
        <f>N107</f>
        <v>0</v>
      </c>
      <c r="O106" s="22">
        <v>0</v>
      </c>
    </row>
    <row r="107" spans="1:15" ht="32.25" customHeight="1">
      <c r="A107" s="34" t="s">
        <v>47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224989.58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>
        <f>H106</f>
        <v>0</v>
      </c>
      <c r="I110" s="30">
        <v>0</v>
      </c>
      <c r="J110" s="30">
        <f>J106+J100</f>
        <v>0</v>
      </c>
      <c r="K110" s="30">
        <f>K106+K100</f>
        <v>0</v>
      </c>
      <c r="L110" s="30">
        <f>L106+L100</f>
        <v>0</v>
      </c>
      <c r="M110" s="30">
        <f>M106+M100</f>
        <v>0</v>
      </c>
      <c r="N110" s="30">
        <f>N106+N100</f>
        <v>0</v>
      </c>
      <c r="O110" s="30">
        <v>0</v>
      </c>
    </row>
    <row r="111" ht="15">
      <c r="A111" s="31" t="s">
        <v>61</v>
      </c>
    </row>
    <row r="112" ht="15">
      <c r="A112" s="31" t="s">
        <v>68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2021-10-13T12:42:53Z</cp:lastPrinted>
  <dcterms:modified xsi:type="dcterms:W3CDTF">2022-01-18T12:11:48Z</dcterms:modified>
  <cp:category/>
  <cp:version/>
  <cp:contentType/>
  <cp:contentStatus/>
</cp:coreProperties>
</file>