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OF\ANO 2023\TRANSPARÊNCIA\6 -  ORDEM CRONOLÓGICA DE PAGAMENTO\11.Novembro\"/>
    </mc:Choice>
  </mc:AlternateContent>
  <bookViews>
    <workbookView xWindow="0" yWindow="0" windowWidth="28800" windowHeight="12315" activeTab="3"/>
  </bookViews>
  <sheets>
    <sheet name="Bens" sheetId="1" r:id="rId1"/>
    <sheet name="Locações" sheetId="2" r:id="rId2"/>
    <sheet name="Serviços" sheetId="3" r:id="rId3"/>
    <sheet name="Obras" sheetId="4" r:id="rId4"/>
  </sheets>
  <externalReferences>
    <externalReference r:id="rId5"/>
  </externalReferences>
  <definedNames>
    <definedName name="_xlnm._FilterDatabase" localSheetId="0" hidden="1">Bens!$D$1:$D$30</definedName>
    <definedName name="_xlnm._FilterDatabase" localSheetId="1" hidden="1">Locações!$D$1:$D$27</definedName>
    <definedName name="_xlnm._FilterDatabase" localSheetId="2" hidden="1">Serviços!$D$1:$D$185</definedName>
    <definedName name="_xlnm.Print_Area" localSheetId="3">Obras!$A$1:$M$12</definedName>
    <definedName name="_xlnm.Print_Area" localSheetId="2">Serviços!$A$1:$M$94</definedName>
    <definedName name="_xlnm.Print_Titles" localSheetId="0">Bens!$6:$6</definedName>
    <definedName name="_xlnm.Print_Titles" localSheetId="1">Locações!$6:$6</definedName>
    <definedName name="_xlnm.Print_Titles" localSheetId="2">Serviços!$6:$6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4" l="1"/>
  <c r="L7" i="4"/>
  <c r="A2" i="4"/>
  <c r="A90" i="3" l="1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3" i="3"/>
  <c r="L72" i="3"/>
  <c r="L71" i="3"/>
  <c r="L70" i="3"/>
  <c r="L69" i="3"/>
  <c r="L68" i="3"/>
  <c r="L67" i="3"/>
  <c r="L66" i="3"/>
  <c r="L65" i="3"/>
  <c r="L64" i="3"/>
  <c r="L62" i="3"/>
  <c r="L60" i="3"/>
  <c r="L59" i="3"/>
  <c r="L52" i="3"/>
  <c r="L51" i="3"/>
  <c r="L50" i="3"/>
  <c r="L49" i="3"/>
  <c r="L48" i="3"/>
  <c r="L47" i="3"/>
  <c r="L46" i="3"/>
  <c r="L45" i="3"/>
  <c r="L44" i="3"/>
  <c r="L43" i="3"/>
  <c r="L42" i="3"/>
  <c r="L41" i="3"/>
  <c r="L39" i="3"/>
  <c r="L38" i="3"/>
  <c r="L36" i="3"/>
  <c r="L35" i="3"/>
  <c r="L34" i="3"/>
  <c r="L32" i="3"/>
  <c r="L29" i="3"/>
  <c r="L27" i="3"/>
  <c r="L26" i="3"/>
  <c r="L15" i="3"/>
  <c r="L14" i="3"/>
  <c r="L11" i="3"/>
  <c r="L10" i="3"/>
  <c r="L9" i="3"/>
  <c r="L8" i="3"/>
  <c r="L7" i="3"/>
  <c r="A2" i="3"/>
  <c r="A24" i="2" l="1"/>
  <c r="L22" i="2"/>
  <c r="L20" i="2"/>
  <c r="L19" i="2"/>
  <c r="L18" i="2"/>
  <c r="L17" i="2"/>
  <c r="L16" i="2"/>
  <c r="L13" i="2"/>
  <c r="L12" i="2"/>
  <c r="L11" i="2"/>
  <c r="L10" i="2"/>
  <c r="L8" i="2"/>
  <c r="L7" i="2"/>
  <c r="A2" i="2"/>
  <c r="L23" i="1" l="1"/>
  <c r="L22" i="1"/>
  <c r="L21" i="1"/>
  <c r="L20" i="1"/>
  <c r="L19" i="1"/>
  <c r="L18" i="1"/>
  <c r="L17" i="1"/>
  <c r="L9" i="1"/>
</calcChain>
</file>

<file path=xl/sharedStrings.xml><?xml version="1.0" encoding="utf-8"?>
<sst xmlns="http://schemas.openxmlformats.org/spreadsheetml/2006/main" count="899" uniqueCount="495">
  <si>
    <t>NOVEMBRO/2023</t>
  </si>
  <si>
    <t>ORDEM CRONOLÓGICA DE PAGAMENTOS – PGJ/AM</t>
  </si>
  <si>
    <r>
      <t xml:space="preserve">ORDEM CRONOLÓGICA DE PAGAMENTO DE </t>
    </r>
    <r>
      <rPr>
        <b/>
        <sz val="14"/>
        <color theme="4" tint="-0.249977111117893"/>
        <rFont val="Arial"/>
        <family val="2"/>
      </rPr>
      <t>FORNECIMENTO DE BENS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</si>
  <si>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</si>
  <si>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</si>
  <si>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</si>
  <si>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</si>
  <si>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</si>
  <si>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</si>
  <si>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</si>
  <si>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</si>
  <si>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</si>
  <si>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</si>
  <si>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</si>
  <si>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</si>
  <si>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</si>
  <si>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NOVEMBRO</t>
  </si>
  <si>
    <t xml:space="preserve"> F ALVES DOS SANTOS JUNIOR</t>
  </si>
  <si>
    <t>Liquidação da NE nº 2023NE0001804 - Aquisição de 4 (quatro) unidades de condicionadores de ar split 18.000 btus (TOMBO: 19575 a 19278), conforme NF-e n° 980 e demais documentos no PI-SEI 2023.024728.</t>
  </si>
  <si>
    <t>980/2023</t>
  </si>
  <si>
    <t>3888/2023</t>
  </si>
  <si>
    <t>-</t>
  </si>
  <si>
    <t>2023.024728</t>
  </si>
  <si>
    <t xml:space="preserve"> V R P DE OLIVEIRA COMERCIO E REPRESENTACAO DE EQUIPAMENTO MEDICO - HOSPITALAR LTDA</t>
  </si>
  <si>
    <t>Liquidação da NE nº 2023NE0001287 - Ref. a aquisição de Material Permanente (tombo: 21990; 22583 a 22586) - destinados ao atendimento desta Procuradoria-Geral de Justiça-PGJ/AM, conf. NF-e n° 167 e SEI 2023.024932.</t>
  </si>
  <si>
    <t>167/2023</t>
  </si>
  <si>
    <t>3932/2023</t>
  </si>
  <si>
    <t>2023.024932</t>
  </si>
  <si>
    <t xml:space="preserve"> IMPERIAL CAFE COMERCIO EXPORTACAO E IMPORTACAO LTDA</t>
  </si>
  <si>
    <t>Liquidação da NE nº 2023NE0002061 - Ref. a aquisição de material de material de consumo destinado ao atendimento das necessidades da PGJ/AM, conf. NF-e 1869 demais documentos no PI-SEI 2023.024606.</t>
  </si>
  <si>
    <t>1869/2023</t>
  </si>
  <si>
    <t>3956/2023</t>
  </si>
  <si>
    <t>2023.024606</t>
  </si>
  <si>
    <t xml:space="preserve"> TH MIX LTDA</t>
  </si>
  <si>
    <t>Liquidação da NE nº 2023NE0002216 - Ref. a aquisição de material permanente (tombos 22587 e 22588) destinado ao atendimento das necessidades da PGJ/AM, conf. NF-e 834 demais documentos no PI-SEI 2023.025223.</t>
  </si>
  <si>
    <t>834/2023</t>
  </si>
  <si>
    <t>3958/2023</t>
  </si>
  <si>
    <t>2023.025223</t>
  </si>
  <si>
    <t xml:space="preserve"> BRUNO DIGITAL COMERCIO DE MERCADORIA EM GERAL EIRELI</t>
  </si>
  <si>
    <t>Liquidação da NE nº 2023NE0000735 - Ref. a aquisição de Equipamentos para Foto e Vídeo, destinado ao atendimento das necessidades da PGJ/AM, conf. NF-e 665 demais documentos no PI-SEI 2023.025284.</t>
  </si>
  <si>
    <t>665/2023</t>
  </si>
  <si>
    <t>3959/2023</t>
  </si>
  <si>
    <t>2023.025284</t>
  </si>
  <si>
    <t xml:space="preserve"> AIQ FE RRAMENTAS E INSTRUMENTOS LTDA</t>
  </si>
  <si>
    <t>Liquidação da NE nº 2022NE0002030 - Aquisição de um sonômetro (tombo 19714) e um calibrador acústico (tombo 19715)  para uso do Núcleo de Apoio Técnico – NAT na realização de trabalhos técnicos especializados, conf. DANF-e 20282 e SEI 2023.007137.</t>
  </si>
  <si>
    <t>20282/2023</t>
  </si>
  <si>
    <t>3967/2023</t>
  </si>
  <si>
    <t>2023.007137</t>
  </si>
  <si>
    <t xml:space="preserve"> A F S DE MORAIS COMERCIO</t>
  </si>
  <si>
    <t>Liquidação da NE nº 2022NE0001559 - Ref. a aquisição de mobiliário em geral (tombos 22158, 22566, 22567 e 22568), conforme NF-e nº 140 e demais documentos do PI-SEI 2023.024859.</t>
  </si>
  <si>
    <t>140/2023</t>
  </si>
  <si>
    <t>3992/2023</t>
  </si>
  <si>
    <t>2023.024859</t>
  </si>
  <si>
    <t>Liquidação da NE nº 2022NE0001478 - Ref. a aquisição de mobiliário em geral (tombos 22160 a 22165), conforme NF-e nº 84 e demais documentos do PI-SEI 2023.024846.</t>
  </si>
  <si>
    <t>84/2023</t>
  </si>
  <si>
    <t>3993/2023</t>
  </si>
  <si>
    <t>2023.024846</t>
  </si>
  <si>
    <t>Liquidação da NE nº 2023NE0001876 - Ref. a Aquisição de 1 (uma) unidade de condicionador de ar (TOMBO: 21995), conforme NF-e n° 990 e SEI 2023.025394.</t>
  </si>
  <si>
    <t>990/2023</t>
  </si>
  <si>
    <t>3994/2023</t>
  </si>
  <si>
    <t>2023.025394</t>
  </si>
  <si>
    <t>Liquidação da NE nº 2023NE0001494 - Ref. a Fornecimento e distribuição de água mineral potável (C.A. 022/2023 MP/PGJ), conforme NF-e n° 992 e SEI 2023.025529.</t>
  </si>
  <si>
    <t>992/2023</t>
  </si>
  <si>
    <t>4003/2023</t>
  </si>
  <si>
    <t>2023.025529</t>
  </si>
  <si>
    <t xml:space="preserve"> F N DE ALMEIDA EPP</t>
  </si>
  <si>
    <t>Liquidação da NE nº 2023NE0002094 - Ref. a aquisição de mobiliário (Mesa Reta 1,40m x 0,75m (22553), descritos na NF-e nº 1793 e SEI 2023.026052.</t>
  </si>
  <si>
    <t>1793/2023</t>
  </si>
  <si>
    <t>4015/2023</t>
  </si>
  <si>
    <t>2023.026052</t>
  </si>
  <si>
    <t xml:space="preserve">Liquidação da NE nº 2023NE0002052 - Ref. a aquisição de mobiliário (Mesa Reta 1,20m x 0,75m [22602-22611]; Mesa Reta, 1,40m x 0,75m [22612-22621], descritos na NF-e nº 1791 e SEI 2023.026049.
</t>
  </si>
  <si>
    <t>1791/2023</t>
  </si>
  <si>
    <t>4016/2023</t>
  </si>
  <si>
    <t>2023.026049</t>
  </si>
  <si>
    <t xml:space="preserve">Liquidação da NE nº 2023NE0002070 - Ref. a aquisição de mobiliário (Gaveteiro Volante 21997-21999; Mesa Delta 22554-22557; Mesa Reta 22558-22560), descritos na NF-e nº 1792 e SEI 2023.026043.
</t>
  </si>
  <si>
    <t>1792/2023</t>
  </si>
  <si>
    <t>4017/2023</t>
  </si>
  <si>
    <t>2023.026043</t>
  </si>
  <si>
    <t xml:space="preserve">Liquidação da NE nº 2023NE0002019 - Ref. a aquisição de material permanente (tombos 122591 e 22592; 19573 e 19574), conf. NF-e 1790 demais documentos no PI-SEI 2023.026046.
</t>
  </si>
  <si>
    <t>1790/2023</t>
  </si>
  <si>
    <t>4018/2023</t>
  </si>
  <si>
    <t>2023.026046</t>
  </si>
  <si>
    <t xml:space="preserve"> BENMAX COMERCIO IMPORTACAO E EXPORTACAO LTDA</t>
  </si>
  <si>
    <t>Liquidação da NE nº 2023NE0001017 - Ref. a aquisição de material permanente (tombos 22247 e 22589) destinado ao atendimento das necessidades da PGJ/AM, conf. NF-e 1922 demais documentos no PI-SEI 2023.025180</t>
  </si>
  <si>
    <t>1922/2023</t>
  </si>
  <si>
    <t>4019/2023</t>
  </si>
  <si>
    <t>2023.025180</t>
  </si>
  <si>
    <t>Liquidação da NE nº 2023NE0000904 - Ref. a aquisição de material permanente (tombos 22243 a 22246) destinado ao atendimento das necessidades da PGJ/AM, conf. NF-e 1902 demais documentos no PI-SEI 2023.025177.</t>
  </si>
  <si>
    <t>1902/2023</t>
  </si>
  <si>
    <t>4020/2023</t>
  </si>
  <si>
    <t>2023.025177</t>
  </si>
  <si>
    <t xml:space="preserve">Liquidação da NE nº 2023NE0001869 - Ref. a aquisição de material permanente (tombos 22570 a 22582), conf. NF-e 1782 SEI 2023.024938.
</t>
  </si>
  <si>
    <t>1782/2023</t>
  </si>
  <si>
    <t>4022/2023</t>
  </si>
  <si>
    <t>2023.024938</t>
  </si>
  <si>
    <t xml:space="preserve"> ANDRE DE VASCONCELOS GITIRANA </t>
  </si>
  <si>
    <t>Liquidação da NE nº 2023NE0002072 - Ref. a Aquisição de mobiliário e eletrodomésticos (Fogão a Gás 19732), descritos na NF-e nº 1595 e SEI 2023.025648.</t>
  </si>
  <si>
    <t>1595/2023</t>
  </si>
  <si>
    <t>4023/2023</t>
  </si>
  <si>
    <t>2023.025648</t>
  </si>
  <si>
    <t>Fonte da informação: Sistema eletronico de informações (SEI) e sistema AFI. DOF/MPAM.</t>
  </si>
  <si>
    <t>Data da última atualização: 07/12/2023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</si>
  <si>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</si>
  <si>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</si>
  <si>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</si>
  <si>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</si>
  <si>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t xml:space="preserve"> COENCIL EMPREENDIMENTOS IMOBILIÁRIOS LTDA</t>
  </si>
  <si>
    <t xml:space="preserve">Liquidação da NE nº 2023NE0001878  - Ref. a Locação de imóvel, referente ao mês de  ABRIL/2023 (C.A. 032/2018-MP/PGJ 3° T.A), conforme Recibo de Aluguel N° 055A/2023-MP/PGJ e SEI 2023.024366. 
</t>
  </si>
  <si>
    <t>Recibo nº 55/2023</t>
  </si>
  <si>
    <t>3790/2023</t>
  </si>
  <si>
    <t>2023.024366</t>
  </si>
  <si>
    <t xml:space="preserve"> JOZIVAN DOS SANTOS SOUZA</t>
  </si>
  <si>
    <t xml:space="preserve">Liquidação da NE nº 2023NE0000337 - Ref. a Locação de imóvel, conforme recibo S/Nº (C.A. 006/2023-MP/PGJ) e SEI 2023.023283
</t>
  </si>
  <si>
    <t>Recibo nº 09/2023</t>
  </si>
  <si>
    <t>3791/2023</t>
  </si>
  <si>
    <t>2023.023283</t>
  </si>
  <si>
    <t xml:space="preserve"> SENCINET BRASIL SERVICOS DE TELECOMUNICACOES LTDA</t>
  </si>
  <si>
    <t>Liquidação da NE nº 2023NE0000028 - Ref. a Serv. de Locação de equipamentos, conforme NF-e nº 017792 (C.A. 022/2021-MP/PGJ - 1ª T.A) e SEI 2023.022871.</t>
  </si>
  <si>
    <t>Fatura nº 17792</t>
  </si>
  <si>
    <t>3804/2023</t>
  </si>
  <si>
    <t>2023.022871</t>
  </si>
  <si>
    <t>Liquidação da NE nº 2023NE0001916 - Ref. a Serv. de Locação de equipamentos, conforme NF-e nº 017792 (C.A. 022/2021-MP/PGJ - 1ª T.A) e SEI 2023.022871. PARTE 02</t>
  </si>
  <si>
    <t>3805/2023</t>
  </si>
  <si>
    <t xml:space="preserve">Liquidação da NE nº 2022NE0001464 - Ref. a pagamento dos serviços de LOCAÇÃO (C.A. n.º 013/2021 - MP/PGJ - 2º T.A.), conforme NF-e nº 17791 e SEI 2023.022868.
</t>
  </si>
  <si>
    <t>Fatura nº 17791</t>
  </si>
  <si>
    <t>3877/2023</t>
  </si>
  <si>
    <t>2023.022868</t>
  </si>
  <si>
    <t xml:space="preserve"> MARIA DA GLORIA DA SILVA CONRADO</t>
  </si>
  <si>
    <t xml:space="preserve">Liquidação da NE nº 2023NE0000444 - Ref. a locação de imóvel em OUT/23 (C.A. 012/2023-MP/PGJ), conf. recibo s/nº e SEI 2023.024703.
</t>
  </si>
  <si>
    <t>Recibo nº 10/2023</t>
  </si>
  <si>
    <t>3960/2023</t>
  </si>
  <si>
    <t>2023.024703</t>
  </si>
  <si>
    <t xml:space="preserve"> GABRIEL AGUIAR DE LIMA</t>
  </si>
  <si>
    <t>Liquidação da NE nº 2023NE0000053 - Referente a Locação do imóvel, referente a OUTUBRO/2023 (C.A. 031/2021-MP/PGJ), conforme Recibo s/nº e SEI 2023.024964.</t>
  </si>
  <si>
    <t>3964/2023</t>
  </si>
  <si>
    <t>2023.024964</t>
  </si>
  <si>
    <t xml:space="preserve">Liquidação da NE nº 2022NE0002337 - Referente a Locação do imóvel, referente a OUTUBRO/2023 (C.A. 031/2021-MP/PGJ), conforme Recibo s/nº e SEI 2023.024964 (complemento do valor líquido ao fornecedor).
</t>
  </si>
  <si>
    <t>3965/2023</t>
  </si>
  <si>
    <t xml:space="preserve"> JOSIELE SILVA DE SOUZA</t>
  </si>
  <si>
    <t>Liquidação da NE nº 2023NE0000072 - Ref. a Locação de imóvel localizado, ref. a OUTUBRO/2023, (C.T. nº 003/2023-MP/PGJ), conf. Recibo de Aluguel 10/2023 e SEI 2023.024690.</t>
  </si>
  <si>
    <t>3966/2023</t>
  </si>
  <si>
    <t>2023.024690</t>
  </si>
  <si>
    <t xml:space="preserve"> VANIAS BATISTA MENDONÇA</t>
  </si>
  <si>
    <t xml:space="preserve">Liquidação da NE nº 2023NE0000015 - Ref. a Locação de imóvel, OUTUBRO/2023, (C.A. nº 033/2019-MP/PGJ), conf. Recibo de Aluguel s/nº e SEI 2023.024535.
</t>
  </si>
  <si>
    <t>3968/2023</t>
  </si>
  <si>
    <t>2023.024535</t>
  </si>
  <si>
    <t>Liquidação da NE nº 2023NE0001878 - Ref. a Locação de imóvel em OUTUBRO/2023, conf.  Recibo de Aluguel N° 061/2023-MP/PGJ (C.A. 031/2021 – MP/PGJ) e SEI 2023.024526.</t>
  </si>
  <si>
    <t>Recibo nº 61/2023</t>
  </si>
  <si>
    <t>3969/2023</t>
  </si>
  <si>
    <t>2023.024526</t>
  </si>
  <si>
    <t xml:space="preserve"> SAMUEL MENDES DA SILVA</t>
  </si>
  <si>
    <t>Liquidação da NE nº 2023NE0000468 - Ref. a Locação de imóvel na comarca de Juruá/AM, referente a OUTUBRO/2023, ( 2º T.A ao CA nº 004/2021-MP/PGJ), Recibo de Aluguel s/nº e SEI 2023.024823.</t>
  </si>
  <si>
    <t>4043/2023</t>
  </si>
  <si>
    <t>2023.024823</t>
  </si>
  <si>
    <t xml:space="preserve"> ALVES LIRA LTDA</t>
  </si>
  <si>
    <t xml:space="preserve">Liquidação da NE nº 2023NE0000043 - Ref. a Locação de imóvel em OUTUBRO/2023, nos termos do CA nº 016/2020-MP/PGJ, conforme Atesto 128 (1189789) e SEI 2023.025098.
</t>
  </si>
  <si>
    <t>4044/2023</t>
  </si>
  <si>
    <t>2023.025098</t>
  </si>
  <si>
    <t xml:space="preserve">Liquidação da NE nº 2022NE0001565 - Ref. a  Locação de Equipamentos para links de comunicação - C.A. n.º 022/2021-MP/PGJ, referente a AGOSTO/2023, conforme NFS-e n° 017673 e SEI 2023.020599.
</t>
  </si>
  <si>
    <t>Fatura nº 17673</t>
  </si>
  <si>
    <t>4096/2023</t>
  </si>
  <si>
    <t>2023.020599</t>
  </si>
  <si>
    <t xml:space="preserve">Liquidação da NE nº 2023NE0001916 - Ref. a  Locação de Equipamentos para links de comunicação - C.A. n.º 022/2021-MP/PGJ, referente a AGOSTO/2023, conforme NFS-e n° 017673 e SEI 2023.020599. PARTE 02
</t>
  </si>
  <si>
    <t>4098/2023</t>
  </si>
  <si>
    <t xml:space="preserve">Liquidação da NE nº 2023NE0000337 - Locação de imóvel para atender às necessidades de instalação da Promotoria de Justiça da Comarca de Barreirinha/AM, conforme documentos do PI-SE 2023.023283
</t>
  </si>
  <si>
    <t>4114/2023</t>
  </si>
  <si>
    <t>2023.025666</t>
  </si>
  <si>
    <r>
      <t xml:space="preserve">ORDEM CRONOLÓGICA DE PAGAMENTOS DE </t>
    </r>
    <r>
      <rPr>
        <b/>
        <sz val="14"/>
        <color theme="4" tint="-0.249977111117893"/>
        <rFont val="Arial"/>
        <family val="2"/>
      </rPr>
      <t>PRESTAÇÃO DE SERVIÇOS</t>
    </r>
  </si>
  <si>
    <t xml:space="preserve"> SIDI SERVIÇOS DE COMUNICAÇAO LTDA  ME</t>
  </si>
  <si>
    <t xml:space="preserve">Liquidação da NE nº 2023NE0000441 - Ref. a  prestação de serviço de conectividade ponto a ponto, conforme NF-e nº 15295 (002/2020-MP/PGJ - 1ºTA) e SEI 2023.022643.
</t>
  </si>
  <si>
    <t>15295/2023</t>
  </si>
  <si>
    <t>3792/2023</t>
  </si>
  <si>
    <t>2023.022643</t>
  </si>
  <si>
    <t xml:space="preserve"> ZENITE INFORMAÇAO E CONSULTORIA S/A</t>
  </si>
  <si>
    <t>Liquidação da NE n. 2023NE0002135 - Ref. a contratação do serviço de pesquisa avançada de pesquisa Sistema Avançado de Pesquisa Zênite Fácil, conf. NFS-e n° 27212 e SEI 2023.023178.</t>
  </si>
  <si>
    <t>27212/2023</t>
  </si>
  <si>
    <t>3793/2023</t>
  </si>
  <si>
    <t>2023.023178</t>
  </si>
  <si>
    <t xml:space="preserve"> DAHORA PUBLICIADE, SERVIÇOS GRAFICOS E EVENTOS EIRELI</t>
  </si>
  <si>
    <t xml:space="preserve">Liquidação da NE nº 2023NE0002065 - Ref. a  prestação de serviços técnicos para operação dos sistemas de sonorização e comunicação  (C.A.033/2023 – MP/PGJ), conforme NFS-e n° 509 e SEI 2023.024261.
</t>
  </si>
  <si>
    <t>509/2023</t>
  </si>
  <si>
    <t>3794/2023</t>
  </si>
  <si>
    <t>2023.024261</t>
  </si>
  <si>
    <t xml:space="preserve">Liquidação da NE nº 2023NE0000029 - Ref. a Serv. Comunicação de Dados, conforme NF-e nº 007883 (C.A. 022/2021-MP/PGJ - 1ª T.A) e SEI 2023.022871.
</t>
  </si>
  <si>
    <t>7883/2023</t>
  </si>
  <si>
    <t>3803/2023</t>
  </si>
  <si>
    <t xml:space="preserve"> LOGIC PRO SERVICOS DE TECNOLOGIA DA INFORMACAO LTDA</t>
  </si>
  <si>
    <t xml:space="preserve">Liquidação da NE nº 2023NE0000485 - Ref. a   Prestação de serviço de conectividade ponto a ponto, conforme NF-e nº 35537 (C.A. 008/2023-MP/PGJ) e SEI 2023.022142.
</t>
  </si>
  <si>
    <t>35537/2023</t>
  </si>
  <si>
    <t>3832/2023</t>
  </si>
  <si>
    <t>2023.022142</t>
  </si>
  <si>
    <t xml:space="preserve"> GIBBOR PUBLICIDADE E PUBLICACOES DE EDITAIS LTDA</t>
  </si>
  <si>
    <t>Liquidação da NE nº 2023NE0001786 - Ref. a prestação de serviço de publicação dos atos oficiais, referente a AGOSTO/2023 (C.A. 018/2023-MP/PGJ), conforme NFS-e 020320 e SEI 2023.022376.</t>
  </si>
  <si>
    <t>20320/2023</t>
  </si>
  <si>
    <t>3836/2023</t>
  </si>
  <si>
    <t>2023.022376</t>
  </si>
  <si>
    <t xml:space="preserve"> TRIVALE INSTITUICAO DE PAGAMENTO LTDA</t>
  </si>
  <si>
    <t>Liquidação da NE nº 2023NE0001523 - Ref. a serviço de gerenciamento e fornecimento de vale-alimentação no mês de Outubro/2023 (C.A. 015/2020 - MP/PGJ ), conforme NF-e nº 2171091 e SEI 2023.023990.</t>
  </si>
  <si>
    <t>2171091/2023</t>
  </si>
  <si>
    <t>3840/2023</t>
  </si>
  <si>
    <t>2023.023990</t>
  </si>
  <si>
    <t xml:space="preserve"> 4DEAL SOLUTIONS TECNOLOGIA EM INFORMATICA LTDA - ME</t>
  </si>
  <si>
    <t xml:space="preserve">Liquidação da NE nº 2023NE0001784 - Ref. a fornecimento de licenças para solução de gerenciamento de endpoints, conforme NFS-e nº 203 (C.A. 015/2022-MP/PGJ) e NFS-e nº 203 e SEI 2023.023895.
</t>
  </si>
  <si>
    <t>203/2023</t>
  </si>
  <si>
    <t>3843/2023</t>
  </si>
  <si>
    <t>2023.023895</t>
  </si>
  <si>
    <t xml:space="preserve">Liquidação da NE nº 2023NE0001784 - Ref. a fornecimento de licenças para solução de gerenciamento de endpoints, conforme NFS-e nº 204 (C.A. 015/2022-MP/PGJ) e NFS-e nº 204 e SEI 2023.023895.
</t>
  </si>
  <si>
    <t>204/2023</t>
  </si>
  <si>
    <t>3844/2023</t>
  </si>
  <si>
    <t xml:space="preserve"> CLARO S A</t>
  </si>
  <si>
    <t>Liquidação da NE n. 2023NE0002300 - Ref. a fatura claro 0280640569688, por serviço de ligação a distância não coberto pelo CA 035/2018-MP/PGJ, conforme despacho 597.2023.03AJ-SUBADM e SEI 2023.023529</t>
  </si>
  <si>
    <t>Fatura nº 0280640569688</t>
  </si>
  <si>
    <t>3849/2023</t>
  </si>
  <si>
    <t>2023.023529</t>
  </si>
  <si>
    <t>Liquidação da NE n. 2023NE0002300 - Ref. a fatura claro 0280480784433 , por serviço de ligação a distância não coberto pelo CA 035/2018-MP/PGJ, conforme despacho 597.2023.03AJ-SUBADM e SEI 2023.023529</t>
  </si>
  <si>
    <t>Fatura nº  0280480784433</t>
  </si>
  <si>
    <t>3850/2023</t>
  </si>
  <si>
    <t>Liquidação da NE n. 2023NE0002300 - Ref. a fatura claro 0270397096522 , por serviço de ligação a distância não coberto pelo CA 035/2018-MP/PGJ, conforme despacho 597.2023.03AJ-SUBADM e SEI 2023.023529.</t>
  </si>
  <si>
    <t>Fatura nº  0270397096522</t>
  </si>
  <si>
    <t>3852/2023</t>
  </si>
  <si>
    <t>Liquidação da NE n. 2023NE0002300 - Ref. a fatura claro 0260200084751 , por serviço de ligação a distância não coberto pelo CA 035/2018-MP/PGJ, conforme despacho 597.2023.03AJ-SUBADM e SEI 2023.023529.</t>
  </si>
  <si>
    <t>Fatura nº  0260200084751</t>
  </si>
  <si>
    <t>3854/2023</t>
  </si>
  <si>
    <t>Liquidação da NE n. 2023NE0002300 - Ref. a fatura claro 0260307499873 , por serviço de ligação a distância não coberto pelo CA 035/2018-MP/PGJ, conforme despacho 597.2023.03AJ-SUBADM e SEI 2023.023529.</t>
  </si>
  <si>
    <t>Fatura nº  0260307499873</t>
  </si>
  <si>
    <t>3856/2023</t>
  </si>
  <si>
    <t>Liquidação da NE n. 2023NE0002300 - Ref. a fatura claro 0280608799269 , por serviço de ligação a distância não coberto pelo CA 035/2018-MP/PGJ, conforme despacho 597.2023.03AJ-SUBADM e SEI 2023.023529.</t>
  </si>
  <si>
    <t>Fatura nº  0280608799269</t>
  </si>
  <si>
    <t>3857/2023</t>
  </si>
  <si>
    <t>Liquidação da NE n. 2023NE0002300 - Ref. a fatura claro 0280349438939 , por serviço de ligação a distância não coberto pelo CA 035/2018-MP/PGJ, conforme despacho 597.2023.03AJ-SUBADM e SEI 2023.023529.</t>
  </si>
  <si>
    <t>Fatura nº  0280349438939</t>
  </si>
  <si>
    <t>3858/2023</t>
  </si>
  <si>
    <t>Liquidação da NE n. 2023NE0002300 - Ref. a fatura claro 0260853799329 , por serviço de ligação a distância não coberto pelo CA 035/2018-MP/PGJ, conforme despacho 597.2023.03AJ-SUBADM e SEI 2023.023529</t>
  </si>
  <si>
    <t>Fatura nº  0260853799329</t>
  </si>
  <si>
    <t>3859/2023</t>
  </si>
  <si>
    <t>Liquidação da NE n. 2023NE0002300 - Ref. a fatura claro 0280602824210 , por serviço de ligação a distância não coberto pelo CA 035/2018-MP/PGJ, conforme despacho 597.2023.03AJ-SUBADM e SEI 2023.023529.</t>
  </si>
  <si>
    <t>Fatura nº  0280602824210</t>
  </si>
  <si>
    <t>3860/2023</t>
  </si>
  <si>
    <t>Liquidação da NE n. 2023NE0002300 - Ref. a fatura claro 0240675532408 , por serviço de ligação a distância não coberto pelo CA 035/2018-MP/PGJ, conforme despacho 597.2023.03AJ-SUBADM e SEI 2023.023529</t>
  </si>
  <si>
    <t>Fatura nº  0240675532408</t>
  </si>
  <si>
    <t>3861/2023</t>
  </si>
  <si>
    <t>Liquidação da NE nº 2023NE0001312 - Ref. a serviço, referente ao curso de aperfeiçoamento profissional, conforme NFS-e n° 26883 (C.A. 017/2023 – MP/PGJ) e SEI 2023.017768.</t>
  </si>
  <si>
    <t>26883/2023</t>
  </si>
  <si>
    <t>3870/2023</t>
  </si>
  <si>
    <t>2023.017768</t>
  </si>
  <si>
    <t>Liquidação da NE nº 2022NE0001465 - Ref. a pagamento dos serviços de comunicação (C.A. n.º 013/2021 - MP/PGJ - 2º T.A.), conforme NF-e nº 007882 e SEI 2023.022868.</t>
  </si>
  <si>
    <t>7882/2023</t>
  </si>
  <si>
    <t>3875/2023</t>
  </si>
  <si>
    <t>Liquidação da NE nº 2022NE0001465 - Ref. a pagamento dos serviços de comunicação (C.A. n.º 013/2021 - MP/PGJ - 2º T.A.), conforme NF-e nº 12194 e SEI 2023.022868.</t>
  </si>
  <si>
    <t>12194/2023</t>
  </si>
  <si>
    <t>3876/2023</t>
  </si>
  <si>
    <t>Não foi pago este mês</t>
  </si>
  <si>
    <t>Aguardando ajuste na nota fiscal</t>
  </si>
  <si>
    <t xml:space="preserve"> AMAZONAS ENERGIA S/A</t>
  </si>
  <si>
    <t xml:space="preserve">Liquidação da NE nº 2023NE0000041 - Ref. a Fornecimento de energia elétrica (CA. nº 010/2021-MP/PGJ), conforme Fatura nº 78088784 e SEI 2023.024552.
</t>
  </si>
  <si>
    <t>Fatura  nº 78088784</t>
  </si>
  <si>
    <t>3880/2023</t>
  </si>
  <si>
    <t>2023.024552</t>
  </si>
  <si>
    <t xml:space="preserve">Liquidação da NE nº 2022NE0000052 - Ref. a Fornecimento de energia elétrica (CA. nº 010/2021-MP/PGJ), conforme Fatura nº 78088784 e SEI 2023.024552.
</t>
  </si>
  <si>
    <t>3884/2023</t>
  </si>
  <si>
    <t xml:space="preserve"> QUALY NUTRI SERVICOS DE ALIMENTACAO LTDA</t>
  </si>
  <si>
    <t>Liquidação da NE nº 2023NE0002202 - Aquisição de serviços de Buffet, para atender os eventos realizados no dia 26/10/2023 e 25/10/2023, conforme NF-e n° 583 e demais documentos no PI-SEI 2023.024221.</t>
  </si>
  <si>
    <t>583/2023</t>
  </si>
  <si>
    <t>3887/2023</t>
  </si>
  <si>
    <t>2023.024221</t>
  </si>
  <si>
    <t>Liquidação da NE nº 2023NE0002205 -  Referente a contratação de serviços de instalação de condicionador de ar tipo split inverter, 18.000 BTUS, conforme NF-e nº 256 e demais documentos do PI-SEI 2023.024263.</t>
  </si>
  <si>
    <t>256/2023</t>
  </si>
  <si>
    <t>3915/2023</t>
  </si>
  <si>
    <t>2023.024263</t>
  </si>
  <si>
    <t xml:space="preserve"> PREVILEMOS LTDA -  ADMINISTRADORA E CORRETORA DE SEGUROS</t>
  </si>
  <si>
    <t>Liquidação da NE nº 2023NE0001828  - Ref. a prestação de seguro coletivo contra acidentes pessoais para Residentes Jurídicos, conforme  FATURA Nº 2 (C.A. 007/2023-MP/PGJ) e SEI 2023.022538.</t>
  </si>
  <si>
    <t>Fatura nº 2</t>
  </si>
  <si>
    <t>3925/2023</t>
  </si>
  <si>
    <t>2023.022538</t>
  </si>
  <si>
    <t xml:space="preserve">Liquidação da NE nº 2023NE0002065 - Ref. a contratação por demanda, de empresa especializada na prestação de serviços técnicos para operação dos sistemas (033/2023 – MP/PGJ), conf. NFS-e n° 524 e SEI 2023.025117.
</t>
  </si>
  <si>
    <t>524/2023</t>
  </si>
  <si>
    <t>3926/2023</t>
  </si>
  <si>
    <t>2023.025117</t>
  </si>
  <si>
    <t xml:space="preserve"> M E T INDUSTRIA, COMERCIO E SERVIÇOS GRAFICOS LTDA - EPP</t>
  </si>
  <si>
    <t>Liquidação da NE nº 2023NE0001548 - Ref. a aquisição de serviços gráficos, conforme NFS-e n° 640 e SEI 2023.018934.</t>
  </si>
  <si>
    <t>640/2023</t>
  </si>
  <si>
    <t>3928/2023</t>
  </si>
  <si>
    <t>2023.018934</t>
  </si>
  <si>
    <t xml:space="preserve"> OCA VIAGENS E TURISMO DA AMAZONIA LIMITADA</t>
  </si>
  <si>
    <t>Liquidação da NE nº 2023NE0000818 - Ref. a emissão, reserva e remarcação de passagens aéreas, relativo ao mês de JULHO/2023, (C.A. N.º 016/2022 MP/PGJ), conf. Fatura n° 58762 e SEI 2023.017856.</t>
  </si>
  <si>
    <t>Fatura nº 58762</t>
  </si>
  <si>
    <t>3930/2023</t>
  </si>
  <si>
    <t>2023.017856</t>
  </si>
  <si>
    <t xml:space="preserve"> PRIME CONSULTORIA E ASSESSORIA EMPRESARIAL LTDA</t>
  </si>
  <si>
    <t>Liquidação da NE nº 2023NE0000414 - Ref. a Serviço de gerenciamento na prestação de serviços, (C.A. N° 007/2023 MP/PGJ), referente ao período 01/09/2023 a 30/09/2023, conf. NF-e nº 1845157 e SEI 2023.022132.</t>
  </si>
  <si>
    <t>1845157/2023</t>
  </si>
  <si>
    <t>3931/2023</t>
  </si>
  <si>
    <t>2023.022132</t>
  </si>
  <si>
    <t xml:space="preserve"> SOFTPLAN PLANEJAMENTO E SISTEMAS LTDA</t>
  </si>
  <si>
    <t xml:space="preserve">Liquidação da NE nº 2022NE0001515 - Ref. a Prestação de Serviço de Sustentação,(C.A. n° 019/2021 – MP/PGJ), ref. a JULHO/2023 conf. NFS-e n° 582197 e SEI 2023.019515.
</t>
  </si>
  <si>
    <t>582197/2023</t>
  </si>
  <si>
    <t>3933/2023</t>
  </si>
  <si>
    <t>2023.019515</t>
  </si>
  <si>
    <t xml:space="preserve"> G REFRIGERAÇAO COM E SERV DE REFRIGERAÇAO LTDA  ME</t>
  </si>
  <si>
    <t>Liquidação da NE nº 2023NE0000051  - Ref. a prestação de serviços de manutenção preventiva e corretiva, ref. outubro/2023, conf. NFS-e nº 2942 (C.A. 1º T.A. 025/2022-MP/PGJ) e SEI 2023.025233.</t>
  </si>
  <si>
    <t>2942/2023</t>
  </si>
  <si>
    <t>3942/2023</t>
  </si>
  <si>
    <t>2023.025233</t>
  </si>
  <si>
    <t xml:space="preserve">Liquidação da NE nº 2023NE0001553 -  - Ref. a prestação de serviços de manutenção preventiva e corretiva, ref. outubro/2023, conf. NFS-e nº 2942 (C.A. 1º T.A. 025/2022-MP/PGJ) e SEI 2023.025233.
</t>
  </si>
  <si>
    <t>3943/2023</t>
  </si>
  <si>
    <t xml:space="preserve"> JF TECNOLOGIA LTDA - ME</t>
  </si>
  <si>
    <t>Liquidação da NE nº 2023NE0001221 - Ref. a serviços continuados de limpeza e conservação no mês de Outubro/2023, conf. contrato 010/2020 - 4º TA, NFS-e 5766 e SEI 2023.024762.</t>
  </si>
  <si>
    <t>5766/2023</t>
  </si>
  <si>
    <t>3944/2023</t>
  </si>
  <si>
    <t>2023.024762</t>
  </si>
  <si>
    <t xml:space="preserve">Liquidação da NE nº 2023NE0000041 - Ref. a energia elétrica, ref. a  OUTUBRO/2023, (CA. nº 010/2021-MP/PGJ), conf. Fatura nº 79366615 e SEI 2023.025183.
</t>
  </si>
  <si>
    <t>Fatura nº 79366615</t>
  </si>
  <si>
    <t>3970/2023</t>
  </si>
  <si>
    <t>2023.025183</t>
  </si>
  <si>
    <t xml:space="preserve"> EDITORA REVISTA DOS TRIBUNAIS LTDA</t>
  </si>
  <si>
    <t xml:space="preserve">Liquidação da NE nº 2023NE0000052 - Ref. a serviço de assinatura para acesso aos produtos online, C.A. 026/2022 - MP/PGJ, conforme NF-e nº 593616 e SEI 2023.023308.
</t>
  </si>
  <si>
    <t>593616/2023</t>
  </si>
  <si>
    <t>3971/2023</t>
  </si>
  <si>
    <t>2023.023308</t>
  </si>
  <si>
    <t>Liquidação da NE nº 2023NE0000052 - Ref. a serviço de assinatura para acesso aos produtos online, C.A. 026/2022 - MP/PGJ, conforme NF-e nº 593629 e SEI 2023.023308.</t>
  </si>
  <si>
    <t>593629/2023</t>
  </si>
  <si>
    <t>3972/2023</t>
  </si>
  <si>
    <t xml:space="preserve">Liquidação da NE nº 2023NE0000052 - Ref. a serviço de assinatura para acesso aos produtos online, C.A. 026/2022 - MP/PGJ, conforme NF-e nº 594567 e SEI 2023.023308.
</t>
  </si>
  <si>
    <t>594567/2023</t>
  </si>
  <si>
    <t>3973/2023</t>
  </si>
  <si>
    <t>Liquidação da NE nº 2023NE0000052 - Ref. a serviço de assinatura para acesso aos produtos online, C.A. 026/2022 - MP/PGJ, conforme NF-e nº 594587 e SEI 2023.023308.</t>
  </si>
  <si>
    <t>594587/2023</t>
  </si>
  <si>
    <t>3974/2023</t>
  </si>
  <si>
    <t>Liquidação da NE nº 2023NE0000052 - Ref. a serviço de assinatura para acesso aos produtos online, C.A. 026/2022 - MP/PGJ, conforme NF-e nº 595506 e SEI 2023.023308.</t>
  </si>
  <si>
    <t>595506/2023</t>
  </si>
  <si>
    <t>3975/2023</t>
  </si>
  <si>
    <t xml:space="preserve">Liquidação da NE nº 2023NE0000052 - Ref. a serviço de assinatura para acesso aos produtos online, C.A. 026/2022 - MP/PGJ, conforme NF-e nº 595552 e SEI 2023.023308.
</t>
  </si>
  <si>
    <t>595552/2023</t>
  </si>
  <si>
    <t>3976/2023</t>
  </si>
  <si>
    <t xml:space="preserve"> CERRADO VIAGENS LTDA</t>
  </si>
  <si>
    <t xml:space="preserve">Liquidação da NE nº 2023NE0001435 - Ref. a serviços em agenciamento de viagens - Passagens Nacionais e Internacionais, referente a Agosto/2023 conforme Fatura nº 4412 (C.A. 019/2023-MP/PGJ) e SEI 2023.023764.
</t>
  </si>
  <si>
    <t>Fatura nº 4412</t>
  </si>
  <si>
    <t>3977/2023</t>
  </si>
  <si>
    <t>2023.023764</t>
  </si>
  <si>
    <t>Liquidação da NE nº 2023NE0000259 - Ref. a Fornecimento de energia elétrica - SETEMBRO/2023, conf. CA. nº 002/2019-MP/PGJ 4° T.A, conf. Fatura nº 78088875 e SEI 2023.022803.</t>
  </si>
  <si>
    <t>Fatura nº 78088875</t>
  </si>
  <si>
    <t>3995/2023</t>
  </si>
  <si>
    <t>2023.022803</t>
  </si>
  <si>
    <t>Liquidação da NE nº 2023NE0000259 - Ref. a Fornecimento de energia elétrica -  SETEMBRO/2023, conf. CA. nº 002/2019-MP/PGJ 4° T.A, conf. Fatura nº 78088876 e SEI 2023.022803.</t>
  </si>
  <si>
    <t>Fatura nº 78088876</t>
  </si>
  <si>
    <t>3996/2023</t>
  </si>
  <si>
    <t xml:space="preserve">Liquidação da NE nº 2023NE0001838 - Ref. a serviços gráficos, reprografia, encadernação e confecção de materiais personalizados, conforme NF-e nº 649 e SEI 2023.022729. </t>
  </si>
  <si>
    <t>649/2023</t>
  </si>
  <si>
    <t>3997/2023</t>
  </si>
  <si>
    <t>2023.022729</t>
  </si>
  <si>
    <t xml:space="preserve"> EFICAZ ASSESSORIA DE COMUNICAÇÃO LTDA</t>
  </si>
  <si>
    <t>Liquidação da NE nº 2023NE0000258 - Ref. a serviços de Mailing e clipping jornalístico online - OUTUBRO/2023, (C.A. 001/2022 –  MP/PG - 1° T.A), conf.NFS-e nº 1146 e SEI 2023.024687.</t>
  </si>
  <si>
    <t>1146/2023</t>
  </si>
  <si>
    <t>3998/2023</t>
  </si>
  <si>
    <t>2023.024687</t>
  </si>
  <si>
    <t>Liquidação da NE nº 2023NE0000415 - Ref. a Implantação, administração e gerenciamento eletrônico (C.A. 007/2023 – MP/PGJ), conf. NF-e nº 1899215 e SEI 2023.025262.</t>
  </si>
  <si>
    <t>1899215/2023</t>
  </si>
  <si>
    <t>4000/2023</t>
  </si>
  <si>
    <t>2023.025262</t>
  </si>
  <si>
    <t>Liquidação da NE nº 2023NE0000415 - Ref. a Implantação, administração e gerenciamento eletrônico (C.A. 007/2023 – MP/PG), conf. NF-e nº 1899214 e SEI 2023.025262.</t>
  </si>
  <si>
    <t>1899214/2023</t>
  </si>
  <si>
    <t>4002/2023</t>
  </si>
  <si>
    <t>Liquidação da NE nº 2023NE0002360 -  Aquisição de serviços de Buffet (Coquetel), conforme NF-e nº596 e demais documentos do PI-SEI 2023.025619.</t>
  </si>
  <si>
    <t>596/2023</t>
  </si>
  <si>
    <t>4004/2023</t>
  </si>
  <si>
    <t>2023.025619</t>
  </si>
  <si>
    <t xml:space="preserve"> COMPANHIA HUMAITENSE DE AGUAS E SANEAMENTO BASICO</t>
  </si>
  <si>
    <t>Liquidação da NE nº 2023NE0000004 - Ref. a serviços de fornecimento de água potável e coleta de esgoto (c.c. 010/2021 - MP/PGJ), conf. Fatura nº 023088992 e SEI 2023.025651.</t>
  </si>
  <si>
    <t>Fatura nº 023088992</t>
  </si>
  <si>
    <t>4005/2023</t>
  </si>
  <si>
    <t>2023.025651</t>
  </si>
  <si>
    <t>Liquidação da NE nº 2023NE0000004 - Ref. a serviços de fornecimento de água potável e coleta de esgoto (c.c. 010/2021 - MP/PGJ), conf. Fatura nº 023078992  e SEI 2023.025502.</t>
  </si>
  <si>
    <t>Fatura nº 023078992</t>
  </si>
  <si>
    <t>4006/2023</t>
  </si>
  <si>
    <t>2023.025502</t>
  </si>
  <si>
    <t xml:space="preserve"> MANAUS AMBIENTAL S.A</t>
  </si>
  <si>
    <t xml:space="preserve">Liquidação da NE nº 2023NE0001014 - Ref. a abastecimento de água e esgotamento sanitário para a PGJ/MPAM, SETEMBRO/2023, nos termos do CA nº 006/2023-MP/PGJ, conforme Fatura Agrupada nº 306618802023 e SEI 2023.024992.
</t>
  </si>
  <si>
    <t>Fatura nº 3066180</t>
  </si>
  <si>
    <t>4021/2023</t>
  </si>
  <si>
    <t>2023.024992</t>
  </si>
  <si>
    <t xml:space="preserve">Liquidação da NE nº 2022NE0001515 - Ref. a prestação de Serviço de Sustentação, (C.A. n° 019/2021 – MP/PGJ), no mês de AGOSTO/2023 conf. NFS-e n° 592483 e SEI 2023.022080.
</t>
  </si>
  <si>
    <t>592483/2023</t>
  </si>
  <si>
    <t>4027/2023</t>
  </si>
  <si>
    <t>2023.022080</t>
  </si>
  <si>
    <t xml:space="preserve">Liquidação da NE nº 2023NE0000084 - Ref. a prestação de Serviço de Sustentação, (C.A. n° 019/2021 – MP/PGJ), no mês de AGOSTO/2023 conf. NFS-e n° 592483 e SEI 2023.022080.
</t>
  </si>
  <si>
    <t>4030/2023</t>
  </si>
  <si>
    <t xml:space="preserve"> EYES NWHERE SISTEMAS INTELIGENTES DE IMAGEM LTDA</t>
  </si>
  <si>
    <t xml:space="preserve">Liquidação da NE nº 2022NE0002186 - Ref. a serviços de acesso dedicado à Internet com proteção contra ataques (C.A. 033/2021-MP/PGJ-1ª TA), descritos na NF-e nº 3999 e SEI 2023.024860.
</t>
  </si>
  <si>
    <t>3999/2023</t>
  </si>
  <si>
    <t>4031/2023</t>
  </si>
  <si>
    <t>2023.024860</t>
  </si>
  <si>
    <t>Liquidação da NE nº 2023NE0000034 - Ref. a serviços de acesso dedicado à Internet com proteção contra ataques (C.A. 033/2021-MP/PGJ-1ª TA), descritos na NF-e nº 3999 e SEI 2023.024860. PARTE 2</t>
  </si>
  <si>
    <t>4032/2023</t>
  </si>
  <si>
    <t xml:space="preserve">Liquidação da NE nº 2023NE0000034 - Ref. a serviços de acesso dedicado à Internet com proteção contra ataques (C.A. 033/2021-MP/PGJ-1ª TA), conforme NF-e nº 3564 e SEI 2023.025167.
</t>
  </si>
  <si>
    <t>3564/2023</t>
  </si>
  <si>
    <t>4033/2023</t>
  </si>
  <si>
    <t>2023.025167</t>
  </si>
  <si>
    <t xml:space="preserve"> SERVIX INFORMÁTICA LTDA</t>
  </si>
  <si>
    <t>Liquidação da NE nº 2023NE0000253 - Ref. a Prestação de serviço de solução de firewall de próxima geração em alta disponibilidade, com monitoramento, conforme na NF-e nº 022 e SEI 2023.022132.</t>
  </si>
  <si>
    <t>22/2023</t>
  </si>
  <si>
    <t>4034/2023</t>
  </si>
  <si>
    <t xml:space="preserve"> MÓDULO ENGENHARIA CONSULTORIA E GERENCIA PREDIAL LTDA</t>
  </si>
  <si>
    <t>Liquidação da NE nº 2023NE0000845 - Ref. a prestação de serviços de manutenção preventiva e corretiva de elevadores - C.A. 015/2023 - MP/PGJ, conforme NF-e n° 13211 e SEI 2023.025261.</t>
  </si>
  <si>
    <t>13211/2023</t>
  </si>
  <si>
    <t>4035/2023</t>
  </si>
  <si>
    <t>2023.025261</t>
  </si>
  <si>
    <t xml:space="preserve">Liquidação da NE nº 2023NE0000485 - Ref. a   Prestação de serviço de conectividade ponto a ponto, mês de outubro/2023, conforme NFs-e nº 36363(C.A. 008/2023-MP/PGJ) e SEI 2023.024706.
</t>
  </si>
  <si>
    <t>36363/2023</t>
  </si>
  <si>
    <t>4037/2023</t>
  </si>
  <si>
    <t>2023.024706</t>
  </si>
  <si>
    <t xml:space="preserve">Liquidação da NE nº 2023NE0000084 - Ref. a serviços de Suporte de Primeiro Nível, (C.A. n° 019/2021 – MP/PGJ), em AGOSTO/2023 conforme NFS-e n° 592485 e SEI 2023.022088.
</t>
  </si>
  <si>
    <t>592485/2023</t>
  </si>
  <si>
    <t>4039/2023</t>
  </si>
  <si>
    <t>2023.022088</t>
  </si>
  <si>
    <t>Liquidação da NE nº 2023NE0000032 - Ref. a serviços sobre Infraestrutura, (C.A. n° 019/2021 – 2° T.A. MP/PGJ), em AGOSTO/2023 conforme NFS-e n° 592486 e SEI 2023.022093.</t>
  </si>
  <si>
    <t>592486/2023</t>
  </si>
  <si>
    <t>4040/2023</t>
  </si>
  <si>
    <t>2023.022093</t>
  </si>
  <si>
    <t>Liquidação da NE nº 2023NE0001435 -  Ref. a emissão, reserva e remarcação de bilhetes para voos nacionais, (C.A. N° 019/2022 - MP/PGJ), em SETEMBRO/2023, conforme fatura N°4758 e SEI 2023.022487</t>
  </si>
  <si>
    <t>Fatura nº 4758</t>
  </si>
  <si>
    <t>4041/2023</t>
  </si>
  <si>
    <t>2023.022487</t>
  </si>
  <si>
    <t xml:space="preserve">Liquidação da NE nº 2023NE0001435 - Ref. a emissão, reserva e remarcação de bilhetes para voos nacionais, (C.A. N° 019/2022 - MP/PGJ), em SETEMBRO/2023, conforme fatura N°4759 e SEI 2023.022487
</t>
  </si>
  <si>
    <t>Fatura nº 4759</t>
  </si>
  <si>
    <t>4042/2023</t>
  </si>
  <si>
    <t xml:space="preserve"> CONSULTRE CONSULTORIA E TREINAMENTO LTDA</t>
  </si>
  <si>
    <t xml:space="preserve">Liquidação da NE nº 2023NE0001822 - Ref. a inscrição de servidores da PGJ no curso de aperfeiçoamento profissional RETENÇÕES DE TRIBUTOS NA ADM. PÚB. conforme NFS-e 18121e SEI 2023.023377.
</t>
  </si>
  <si>
    <t>18121/2023</t>
  </si>
  <si>
    <t>4045/2023</t>
  </si>
  <si>
    <t>2023.023377</t>
  </si>
  <si>
    <t>Liquidação da NE nº 2022NE0001566  - Prest. Serv. Comunicação de Dados e Circuito Dedicado de com Dados, C.A. n.º 022/2021-MP/PGJ, referente a AGOSTO/2023, conforme NFS-e n° 007748 e SEI 2023.020599.</t>
  </si>
  <si>
    <t>7748/2023</t>
  </si>
  <si>
    <t>4093/2023</t>
  </si>
  <si>
    <t>Liquidação da NE nº 2023NE0000029 - Prest. Serv. Comunicação de Dados e Circuito Dedicado de com Dados, C.A. n.º 022/2021-MP/PGJ, referente a AGOSTO/2023, conforme NFS-e n° 007748 e SEI 2023.020599. PARTE 02</t>
  </si>
  <si>
    <t>4094/2023</t>
  </si>
  <si>
    <t xml:space="preserve">Liquidação da NE nº 2023NE0000084 - Ref.  Prestação de serviço de Garantia de Evolução Tecnológica e Funcional – GETF, C.A. N° 019/2021 – MP/PGJ, ref. a JULHO/2023, conf. NFS-e n° 582198 e SEI 2023.019461.
</t>
  </si>
  <si>
    <t>582198/2023</t>
  </si>
  <si>
    <t>4102/2023</t>
  </si>
  <si>
    <t>2023.019461</t>
  </si>
  <si>
    <t>Liquidação da NE nº 2023NE0000032 - Ref. a Prestação de serviços sobre Infraestrutura, correspondente ao mês de julho de 2023, conforme NFS-e n° 582200 (019/2021 - MP/PGJ) e SEI 2023.019471.</t>
  </si>
  <si>
    <t>582200/2023</t>
  </si>
  <si>
    <t>4103/2023</t>
  </si>
  <si>
    <t>2023.019471</t>
  </si>
  <si>
    <t>Liquidação da NE nº 2023NE0000259 - Ref. a energia elétrica, em NOVEMBRO/2023,  CA. nº 002/2019-MP/PGJ, conforme Fatura Agrupada nº 869937112023 e SEI 2023.025184.</t>
  </si>
  <si>
    <t>Fatura nº 869937-10/2023</t>
  </si>
  <si>
    <t>4108/2023</t>
  </si>
  <si>
    <t>2023.025184</t>
  </si>
  <si>
    <t>Liquidação da NE nº 2022NE0001700 - Ref. a licenças para solução de gerenciamento,(C.A. 015/2022-MP/PGJ-1oTA), descritos na NF-e nº 224 e SEI 2023.025383.</t>
  </si>
  <si>
    <t>224/2023</t>
  </si>
  <si>
    <t>4110/2023</t>
  </si>
  <si>
    <t>2023.025383</t>
  </si>
  <si>
    <t xml:space="preserve">Liquidação da NE nº 2023NE0000084 -  Ref. a serviços de Suporte de Primeiro Nível,  julho de 2023, (C.A. 019/2021 – MP/PGJ) conforme NFS-e n° 582199 e demais documentos no PI-SEI 2023.019467.
</t>
  </si>
  <si>
    <t>582199/2023</t>
  </si>
  <si>
    <t>4115/2023</t>
  </si>
  <si>
    <t>2023.019467</t>
  </si>
  <si>
    <t xml:space="preserve"> PRODAM PROCESSAMENTO DE DADOS AMAZONAS SA</t>
  </si>
  <si>
    <t xml:space="preserve">Liquidação da NE nº 2023NE0001314 - Ref. a serviço de execução de sistemas PRODAM-RH, C.A. 003/2019–MP/PGJ, descritos na NF-e nº 41311 e SEI 2023.024894.
</t>
  </si>
  <si>
    <t>41311/2023</t>
  </si>
  <si>
    <t>4139/2023</t>
  </si>
  <si>
    <t>2023.024894</t>
  </si>
  <si>
    <t xml:space="preserve">Liquidação da NE nº 2023NE0000040 - Ref. a fornecimento de energia elétrica para as Unidades Descentralizadas da capital e interior, em Setembro/2023, conf. CA. nº 005/2021-MP/PGJ, conf. fatura agrupada n° 867462092023 e  SEI 2023.022806.
</t>
  </si>
  <si>
    <t>Fatura nº 867462-09/2023</t>
  </si>
  <si>
    <t>4148/2023</t>
  </si>
  <si>
    <t>2023.022806</t>
  </si>
  <si>
    <t>Liquidação da NE nº 2023NE0000040 - Ref. a fornecimento de energia elétrica para as Unidades Descentralizadas da capital e interior, em Agosto/2023, conf. CA. nº 005/2021-MP/PGJ, conf. fatura agrupada n° 867462082023 e  SEI 2023.020130.</t>
  </si>
  <si>
    <t>Fatura nº 867462-08/2023</t>
  </si>
  <si>
    <t>4149/2023</t>
  </si>
  <si>
    <t>2023.020130</t>
  </si>
  <si>
    <t>Liquidação da NE nº 2023NE0000040 - Ref. a fornecimento de energia elétrica para as Unidades Descentralizadas da capital e interior, em Julho/2023, conf. CA. nº 005/2021-MP/PGJ, conf. fatura agrupada n° 867462072023 e  SEI 2023.017387.</t>
  </si>
  <si>
    <t>Fatura nº 867462-07/2023</t>
  </si>
  <si>
    <t>4150/2023</t>
  </si>
  <si>
    <t>2023.017387</t>
  </si>
  <si>
    <t xml:space="preserve"> COSAMA COMPANHIA DE SANEAMENTO DO AMAZONAS</t>
  </si>
  <si>
    <t xml:space="preserve">Liquidação da NE nº 2023NE0000001 -  Prestação do serviço de água e esgoto sanitário aos prédios das Promotorias de Justiça de Juruá, ref. a outubro/2023, conf. fatura 10918102023-0, C.A. 006/2022-MPAM/PGJ e SEI 2023.025110.
</t>
  </si>
  <si>
    <t>Fatura nº 109181020230</t>
  </si>
  <si>
    <t>4151/2023</t>
  </si>
  <si>
    <t>2023.025110</t>
  </si>
  <si>
    <t xml:space="preserve">Liquidação da NE nº 2023NE0000001 - Prestação do serviço de água e esgoto sanitário aos prédios das Promotorias de Justiça de CARAUARI, ref. a outubro/2023, conf. fatura 17246102023-9, C.A. 006/2022-MPAM/PGJ e SEI 2023.025110.
</t>
  </si>
  <si>
    <t>Fatura nº 172461020239</t>
  </si>
  <si>
    <t>4152/2023</t>
  </si>
  <si>
    <t xml:space="preserve">Liquidação da NE nº 2023NE0000001 - Prestação do serviço de água e esgoto sanitário aos prédios das Promotorias de Justiça de Codajás, ref. a outubro/2023, conf. fatura 28487102023-6, C.A. 006/2022-MPAM/PGJ e SEI 2023.025110.
</t>
  </si>
  <si>
    <t>Fatura nº 284871020236</t>
  </si>
  <si>
    <t>4153/2023</t>
  </si>
  <si>
    <t>Liquidação da NE nº 2023NE0000001 - Prestação do serviço de água e esgoto sanitário aos prédios das Promotorias de Justiça de Autazes, ref. a outubro/2023, conf. fatura 22098102023-7, C.A. 006/2022-MPAM/PGJ e SEI 2023.025110.</t>
  </si>
  <si>
    <t>Fatura nº 220981020237</t>
  </si>
  <si>
    <t>4154/2023</t>
  </si>
  <si>
    <t xml:space="preserve">Liquidação da NE nº 2023NE0000001 - Prestação do serviço de água e esgoto sanitário aos prédios das Promotorias de Justiça de Tabatinga, ref. a outubro/2023, conf. fatura 04943102023-6, C.A. 006/2022-MPAM/PGJ e SEI 2023.025110.
</t>
  </si>
  <si>
    <t>Fatura nº 049431020236</t>
  </si>
  <si>
    <t>4155/2023</t>
  </si>
  <si>
    <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</si>
  <si>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 xml:space="preserve"> TURIN CONSTRUCOES LTDA</t>
  </si>
  <si>
    <t xml:space="preserve">Liquidação da NE nº 2022NE0002480 - Referente a 3ª Medição da construção da edificação destinada a abrigar as Promotorias de Justiça da Comarca de Manacapuru/AM, conforme CA Nº 034/2022 - MPAM/PGJ, NFSe 149 e SEI 2023.022891.
</t>
  </si>
  <si>
    <t>149/2023</t>
  </si>
  <si>
    <t>3889/2023</t>
  </si>
  <si>
    <t>2023.022891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</si>
</sst>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[$-416]d/m/yyyy"/>
    <numFmt numFmtId="167" formatCode="_-&quot;R$ &quot;* #,##0.00_-;&quot;-R$ &quot;* #,##0.00_-;_-&quot;R$ &quot;* \-??_-;_-@_-"/>
    <numFmt numFmtId="168" formatCode="d/m/yyyy"/>
    <numFmt numFmtId="169" formatCode="_-* #,##0.00_-;\-* #,##0.00_-;_-* \-??_-;_-@_-"/>
  </numFmts>
  <fonts count="16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theme="4" tint="-0.249977111117893"/>
      <name val="Arial"/>
      <family val="2"/>
    </font>
    <font>
      <sz val="14"/>
      <color rgb="FF000000"/>
      <name val="Arial"/>
      <family val="2"/>
      <charset val="1"/>
    </font>
    <font>
      <sz val="12"/>
      <color rgb="FF3465A4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</font>
    <font>
      <u/>
      <sz val="11"/>
      <color rgb="FF0000FF"/>
      <name val="Calibri"/>
      <family val="2"/>
      <charset val="1"/>
    </font>
    <font>
      <sz val="11"/>
      <name val="Calibri"/>
      <family val="2"/>
      <charset val="1"/>
    </font>
    <font>
      <b/>
      <sz val="14"/>
      <color rgb="FF2A6099"/>
      <name val="Arial"/>
      <family val="2"/>
      <charset val="1"/>
    </font>
    <font>
      <b/>
      <sz val="12"/>
      <color rgb="FFFFFF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169" fontId="1" fillId="0" borderId="0" applyBorder="0" applyProtection="0"/>
    <xf numFmtId="167" fontId="1" fillId="0" borderId="0" applyBorder="0" applyProtection="0"/>
    <xf numFmtId="0" fontId="2" fillId="0" borderId="0"/>
    <xf numFmtId="0" fontId="12" fillId="0" borderId="0" applyBorder="0" applyProtection="0"/>
  </cellStyleXfs>
  <cellXfs count="70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3" applyNumberFormat="1" applyFont="1" applyAlignment="1">
      <alignment horizontal="right" vertical="center"/>
    </xf>
    <xf numFmtId="0" fontId="4" fillId="0" borderId="0" xfId="3" applyFont="1" applyAlignment="1">
      <alignment horizontal="left"/>
    </xf>
    <xf numFmtId="2" fontId="4" fillId="0" borderId="0" xfId="3" applyNumberFormat="1" applyFont="1" applyAlignment="1">
      <alignment horizontal="left"/>
    </xf>
    <xf numFmtId="2" fontId="4" fillId="0" borderId="0" xfId="3" applyNumberFormat="1" applyFont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3" applyFont="1"/>
    <xf numFmtId="0" fontId="8" fillId="0" borderId="0" xfId="3" applyFont="1"/>
    <xf numFmtId="2" fontId="8" fillId="0" borderId="0" xfId="3" applyNumberFormat="1" applyFont="1" applyAlignment="1">
      <alignment horizontal="center"/>
    </xf>
    <xf numFmtId="0" fontId="9" fillId="0" borderId="0" xfId="3" applyFont="1" applyAlignment="1">
      <alignment horizontal="center"/>
    </xf>
    <xf numFmtId="0" fontId="2" fillId="0" borderId="0" xfId="3"/>
    <xf numFmtId="0" fontId="10" fillId="2" borderId="1" xfId="3" applyFont="1" applyFill="1" applyBorder="1" applyAlignment="1">
      <alignment horizontal="center" vertical="center" wrapText="1"/>
    </xf>
    <xf numFmtId="2" fontId="10" fillId="2" borderId="1" xfId="3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4" applyFont="1" applyBorder="1" applyAlignment="1" applyProtection="1">
      <alignment wrapText="1"/>
    </xf>
    <xf numFmtId="0" fontId="12" fillId="0" borderId="1" xfId="4" applyBorder="1" applyAlignment="1" applyProtection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7" fontId="11" fillId="0" borderId="1" xfId="2" applyFont="1" applyBorder="1" applyAlignment="1" applyProtection="1">
      <alignment vertical="center"/>
    </xf>
    <xf numFmtId="166" fontId="11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167" fontId="11" fillId="0" borderId="1" xfId="2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4" applyFont="1" applyBorder="1" applyAlignment="1">
      <alignment wrapText="1"/>
    </xf>
    <xf numFmtId="0" fontId="12" fillId="0" borderId="1" xfId="4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12" fillId="0" borderId="1" xfId="4" applyBorder="1" applyAlignment="1">
      <alignment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168" fontId="0" fillId="0" borderId="0" xfId="0" applyNumberFormat="1" applyAlignment="1">
      <alignment horizontal="center" vertical="center"/>
    </xf>
    <xf numFmtId="49" fontId="0" fillId="0" borderId="0" xfId="1" applyNumberFormat="1" applyFont="1" applyBorder="1" applyProtection="1"/>
    <xf numFmtId="0" fontId="0" fillId="0" borderId="3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/>
    <xf numFmtId="0" fontId="0" fillId="0" borderId="0" xfId="0" applyAlignment="1">
      <alignment wrapText="1"/>
    </xf>
    <xf numFmtId="0" fontId="4" fillId="0" borderId="0" xfId="3" applyFont="1" applyAlignment="1">
      <alignment horizontal="left" wrapText="1"/>
    </xf>
    <xf numFmtId="0" fontId="6" fillId="0" borderId="4" xfId="3" applyFont="1" applyBorder="1" applyAlignment="1">
      <alignment horizontal="left"/>
    </xf>
    <xf numFmtId="0" fontId="6" fillId="0" borderId="4" xfId="3" applyFont="1" applyBorder="1" applyAlignment="1">
      <alignment horizontal="left" wrapText="1"/>
    </xf>
    <xf numFmtId="0" fontId="6" fillId="0" borderId="4" xfId="3" applyFont="1" applyBorder="1" applyAlignment="1">
      <alignment horizontal="center" vertical="center"/>
    </xf>
    <xf numFmtId="0" fontId="12" fillId="0" borderId="1" xfId="4" applyBorder="1" applyAlignment="1" applyProtection="1">
      <alignment wrapText="1"/>
    </xf>
    <xf numFmtId="167" fontId="11" fillId="0" borderId="1" xfId="2" applyFont="1" applyBorder="1" applyAlignment="1" applyProtection="1">
      <alignment vertical="center" wrapText="1"/>
    </xf>
    <xf numFmtId="0" fontId="11" fillId="0" borderId="1" xfId="4" applyFont="1" applyBorder="1" applyAlignment="1" applyProtection="1">
      <alignment horizontal="center" vertical="center" wrapText="1"/>
    </xf>
    <xf numFmtId="0" fontId="4" fillId="0" borderId="0" xfId="3" applyFont="1" applyAlignment="1">
      <alignment horizontal="left"/>
    </xf>
    <xf numFmtId="0" fontId="6" fillId="0" borderId="4" xfId="3" applyFont="1" applyBorder="1" applyAlignment="1">
      <alignment horizontal="left"/>
    </xf>
    <xf numFmtId="167" fontId="11" fillId="0" borderId="1" xfId="2" applyFont="1" applyBorder="1" applyAlignment="1">
      <alignment horizontal="center" vertical="center"/>
    </xf>
    <xf numFmtId="0" fontId="12" fillId="0" borderId="0" xfId="4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3" applyFont="1" applyAlignment="1">
      <alignment horizontal="right" vertical="center"/>
    </xf>
    <xf numFmtId="0" fontId="15" fillId="2" borderId="1" xfId="3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 wrapText="1"/>
    </xf>
    <xf numFmtId="0" fontId="12" fillId="0" borderId="1" xfId="4" applyBorder="1" applyAlignment="1" applyProtection="1">
      <alignment horizontal="left" wrapText="1"/>
    </xf>
    <xf numFmtId="167" fontId="11" fillId="0" borderId="1" xfId="2" applyFont="1" applyBorder="1" applyAlignment="1" applyProtection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 applyAlignment="1">
      <alignment wrapText="1"/>
    </xf>
  </cellXfs>
  <cellStyles count="5">
    <cellStyle name="Hiperlink" xfId="4" builtinId="8"/>
    <cellStyle name="Moeda" xfId="2" builtinId="4"/>
    <cellStyle name="Normal" xfId="0" builtinId="0"/>
    <cellStyle name="Normal 2" xfId="3"/>
    <cellStyle name="Vírgula" xfId="1" builtinId="3"/>
  </cellStyles>
  <dxfs count="52"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0</xdr:row>
      <xdr:rowOff>78441</xdr:rowOff>
    </xdr:from>
    <xdr:to>
      <xdr:col>3</xdr:col>
      <xdr:colOff>974911</xdr:colOff>
      <xdr:row>0</xdr:row>
      <xdr:rowOff>903006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47" y="78441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.ORDEM_CRONOL&#211;GICA_%20DE_%20PAGAMENTOS_NOVEM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s"/>
      <sheetName val="Locações"/>
      <sheetName val="Serviços"/>
      <sheetName val="Obras"/>
    </sheetNames>
    <sheetDataSet>
      <sheetData sheetId="0">
        <row r="2">
          <cell r="A2" t="str">
            <v>NOVEMBRO/2023</v>
          </cell>
        </row>
        <row r="26">
          <cell r="A26" t="str">
            <v>Data da última atualização: 07/12/2023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Transpar%C3%AAncia_2023/Novembro/NFs/Bens/NF_980_2023_F_ALVES_1f25c.pdf" TargetMode="External"/><Relationship Id="rId13" Type="http://schemas.openxmlformats.org/officeDocument/2006/relationships/hyperlink" Target="https://www.mpam.mp.br/images/Transpar%C3%AAncia_2023/Novembro/NFs/Bens/NF_1792_2023_FN_2a4ac.pdf" TargetMode="External"/><Relationship Id="rId18" Type="http://schemas.openxmlformats.org/officeDocument/2006/relationships/hyperlink" Target="https://www.mpam.mp.br/images/Transpar%C3%AAncia_2023/Novembro/NFs/Bens/NF_167_2023_VRP_f1316.pdf" TargetMode="External"/><Relationship Id="rId3" Type="http://schemas.openxmlformats.org/officeDocument/2006/relationships/hyperlink" Target="https://www.mpam.mp.br/images/Transpar%C3%AAncia_2023/Novembro/NFs/Bens/NF_20282_2023_AIQ_40e09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mpam.mp.br/images/Transpar%C3%AAncia_2023/Novembro/NFs/Bens/NF_665_2023_BRUNO_72016.pdf" TargetMode="External"/><Relationship Id="rId12" Type="http://schemas.openxmlformats.org/officeDocument/2006/relationships/hyperlink" Target="https://www.mpam.mp.br/images/Transpar%C3%AAncia_2023/Novembro/NFs/Bens/NF_1791_2023_FN_a3994.pdf" TargetMode="External"/><Relationship Id="rId17" Type="http://schemas.openxmlformats.org/officeDocument/2006/relationships/hyperlink" Target="https://www.mpam.mp.br/images/Transpar%C3%AAncia_2023/Novembro/NFs/Bens/NF_834_2023_TH_084ab.pdf" TargetMode="External"/><Relationship Id="rId2" Type="http://schemas.openxmlformats.org/officeDocument/2006/relationships/hyperlink" Target="https://www.mpam.mp.br/images/Transpar%C3%AAncia_2023/Novembro/NFs/Bens/NF_140_2023_AFS_8e470.pdf" TargetMode="External"/><Relationship Id="rId16" Type="http://schemas.openxmlformats.org/officeDocument/2006/relationships/hyperlink" Target="https://www.mpam.mp.br/images/Transpar%C3%AAncia_2023/Novembro/NFs/Bens/NF_1869_2023_IMPERIAL_1bd39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mpam.mp.br/images/Transpar%C3%AAncia_2023/Novembro/NFs/Bens/NF_84_2023_AFS_63356.pdf" TargetMode="External"/><Relationship Id="rId6" Type="http://schemas.openxmlformats.org/officeDocument/2006/relationships/hyperlink" Target="https://www.mpam.mp.br/images/Transpar%C3%AAncia_2023/Novembro/NFs/Bens/NF_1902_2023_BENMAX_455c6.pdf" TargetMode="External"/><Relationship Id="rId11" Type="http://schemas.openxmlformats.org/officeDocument/2006/relationships/hyperlink" Target="https://www.mpam.mp.br/images/Transpar%C3%AAncia_2023/Novembro/NFs/Bens/NF_1793_2023_FN_57535.pdf" TargetMode="External"/><Relationship Id="rId5" Type="http://schemas.openxmlformats.org/officeDocument/2006/relationships/hyperlink" Target="https://www.mpam.mp.br/images/Transpar%C3%AAncia_2023/Novembro/NFs/Bens/NF_1922_2023_BENMAX_b6583.pdf" TargetMode="External"/><Relationship Id="rId15" Type="http://schemas.openxmlformats.org/officeDocument/2006/relationships/hyperlink" Target="https://www.mpam.mp.br/images/Transpar%C3%AAncia_2023/Novembro/NFs/Bens/NF_1782_2023_FN_2899f.pdf" TargetMode="External"/><Relationship Id="rId10" Type="http://schemas.openxmlformats.org/officeDocument/2006/relationships/hyperlink" Target="https://www.mpam.mp.br/images/Transpar%C3%AAncia_2023/Novembro/NFs/Bens/NF_992_2023_F_ALVES_b1d74.pdf" TargetMode="External"/><Relationship Id="rId19" Type="http://schemas.openxmlformats.org/officeDocument/2006/relationships/hyperlink" Target="https://www.mpam.mp.br/images/CT_22-2023_-_MP-PGJ_e60b0.pdf" TargetMode="External"/><Relationship Id="rId4" Type="http://schemas.openxmlformats.org/officeDocument/2006/relationships/hyperlink" Target="https://www.mpam.mp.br/images/Transpar%C3%AAncia_2023/Novembro/NFs/Bens/NF_1595_2023_ANDRE_DE_VANCONCELOS_493ad.pdf" TargetMode="External"/><Relationship Id="rId9" Type="http://schemas.openxmlformats.org/officeDocument/2006/relationships/hyperlink" Target="https://www.mpam.mp.br/images/Transpar%C3%AAncia_2023/Novembro/NFs/Bens/NF_990_2023_F_ALVES_aa2cd.pdf" TargetMode="External"/><Relationship Id="rId14" Type="http://schemas.openxmlformats.org/officeDocument/2006/relationships/hyperlink" Target="https://www.mpam.mp.br/images/Transpar%C3%AAncia_2023/Novembro/NFs/Bens/NF_1790_2023_FN_2f6c5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pam.mp.br/images/Transpar%C3%AAncia_2023/Novembro/NFs/Loca%C3%A7%C3%B5es/FATURA_17791_2023_SENCINET_067ca.pdf" TargetMode="External"/><Relationship Id="rId18" Type="http://schemas.openxmlformats.org/officeDocument/2006/relationships/hyperlink" Target="https://www.mpam.mp.br/images/CT_06-2023_-_MP-PGJ_07b55.pdf" TargetMode="External"/><Relationship Id="rId26" Type="http://schemas.openxmlformats.org/officeDocument/2006/relationships/hyperlink" Target="https://www.mpam.mp.br/images/1_TA_ao_CT_n.%C2%BA_031-2021_-_MP-PGJ_c67e9.pdf" TargetMode="External"/><Relationship Id="rId3" Type="http://schemas.openxmlformats.org/officeDocument/2006/relationships/hyperlink" Target="https://www.mpam.mp.br/images/Transpar%C3%AAncia_2023/Novembro/NFs/Loca%C3%A7%C3%B5es/RECIBO_61_2023_COENCIL_f97ec.pdf" TargetMode="External"/><Relationship Id="rId21" Type="http://schemas.openxmlformats.org/officeDocument/2006/relationships/hyperlink" Target="https://www.mpam.mp.br/images/3_TA_ao_CT_N%C2%BA_022-2021_-_MP-PGJ_3d457.pdf" TargetMode="External"/><Relationship Id="rId34" Type="http://schemas.openxmlformats.org/officeDocument/2006/relationships/drawing" Target="../drawings/drawing2.xml"/><Relationship Id="rId7" Type="http://schemas.openxmlformats.org/officeDocument/2006/relationships/hyperlink" Target="https://www.mpam.mp.br/images/Transpar%C3%AAncia_2023/Novembro/NFs/Loca%C3%A7%C3%B5es/RECIBO_09_2023_JOZIVAN_dbb28.pdf" TargetMode="External"/><Relationship Id="rId12" Type="http://schemas.openxmlformats.org/officeDocument/2006/relationships/hyperlink" Target="https://www.mpam.mp.br/images/Transpar%C3%AAncia_2023/Novembro/NFs/Loca%C3%A7%C3%B5es/FATURA_17792_2023_SENCINET_62dfb.pdf" TargetMode="External"/><Relationship Id="rId17" Type="http://schemas.openxmlformats.org/officeDocument/2006/relationships/hyperlink" Target="https://www.mpam.mp.br/images/3%C2%BA_TAP_ao_CT_032-2018_-_MP-PGJ_86d11.pdf" TargetMode="External"/><Relationship Id="rId25" Type="http://schemas.openxmlformats.org/officeDocument/2006/relationships/hyperlink" Target="https://www.mpam.mp.br/images/1%C2%BA_TAP_a_CT_n%C2%BA_31-2021_-_MP-PGJ_-_2022.011233_743e2.pdf" TargetMode="External"/><Relationship Id="rId33" Type="http://schemas.openxmlformats.org/officeDocument/2006/relationships/printerSettings" Target="../printerSettings/printerSettings2.bin"/><Relationship Id="rId2" Type="http://schemas.openxmlformats.org/officeDocument/2006/relationships/hyperlink" Target="https://www.mpam.mp.br/images/Transpar%C3%AAncia_2023/Novembro/NFs/Loca%C3%A7%C3%B5es/RECIBO_55_2023_COENCIL_de0f2.pdf" TargetMode="External"/><Relationship Id="rId16" Type="http://schemas.openxmlformats.org/officeDocument/2006/relationships/hyperlink" Target="https://www.mpam.mp.br/images/Transpar%C3%AAncia_2023/Novembro/NFs/Loca%C3%A7%C3%B5es/RECIBO_10_2023_VANIAS_c722e.pdf" TargetMode="External"/><Relationship Id="rId20" Type="http://schemas.openxmlformats.org/officeDocument/2006/relationships/hyperlink" Target="https://www.mpam.mp.br/images/1%C2%BA_TAP_a_CT_n%C2%BA_22-2021_-_MP-PGJ_-_2022.006815_677c6.pdf" TargetMode="External"/><Relationship Id="rId29" Type="http://schemas.openxmlformats.org/officeDocument/2006/relationships/hyperlink" Target="https://www.mpam.mp.br/images/3%C2%BA_TAP_a_CT_n%C2%BA_16-2020_-_MP-PGJ_-_2022.016682_e1fd1.pdf" TargetMode="External"/><Relationship Id="rId1" Type="http://schemas.openxmlformats.org/officeDocument/2006/relationships/hyperlink" Target="https://www.mpam.mp.br/images/Transpar%C3%AAncia_2023/Novembro/NFs/Loca%C3%A7%C3%B5es/RECIBO_10_2023_ALVES_df724.pdf" TargetMode="External"/><Relationship Id="rId6" Type="http://schemas.openxmlformats.org/officeDocument/2006/relationships/hyperlink" Target="https://www.mpam.mp.br/images/Transpar%C3%AAncia_2023/Novembro/NFs/Loca%C3%A7%C3%B5es/RECIBO_10_2023_JOSIELE_06f19.pdf" TargetMode="External"/><Relationship Id="rId11" Type="http://schemas.openxmlformats.org/officeDocument/2006/relationships/hyperlink" Target="https://www.mpam.mp.br/images/Transpar%C3%AAncia_2023/Novembro/NFs/Loca%C3%A7%C3%B5es/FATURA_17792_2023_SENCINET_62dfb.pdf" TargetMode="External"/><Relationship Id="rId24" Type="http://schemas.openxmlformats.org/officeDocument/2006/relationships/hyperlink" Target="https://www.mpam.mp.br/images/CT_12-2023_-_MP-PGJ_f3cba.pdf" TargetMode="External"/><Relationship Id="rId32" Type="http://schemas.openxmlformats.org/officeDocument/2006/relationships/hyperlink" Target="https://www.mpam.mp.br/images/1_TA_%C3%A0_CT_n.%C2%BA_022-2021_-_MP-PGJ_a9a83.pdf" TargetMode="External"/><Relationship Id="rId5" Type="http://schemas.openxmlformats.org/officeDocument/2006/relationships/hyperlink" Target="https://www.mpam.mp.br/images/Transpar%C3%AAncia_2023/Novembro/NFs/Loca%C3%A7%C3%B5es/RECIBO_10_2023_GABRIEL_5008e.pdf" TargetMode="External"/><Relationship Id="rId15" Type="http://schemas.openxmlformats.org/officeDocument/2006/relationships/hyperlink" Target="https://www.mpam.mp.br/images/Transpar%C3%AAncia_2023/Novembro/NFs/Loca%C3%A7%C3%B5es/FATURA_17673_2023_SENCINET_d8579.pdf" TargetMode="External"/><Relationship Id="rId23" Type="http://schemas.openxmlformats.org/officeDocument/2006/relationships/hyperlink" Target="https://www.mpam.mp.br/images/Contratos/2022/Aditivos/1%C2%BA_TA_ao_CT_n%C2%BA_13-2021_MP-PGJ_8df32.pdf" TargetMode="External"/><Relationship Id="rId28" Type="http://schemas.openxmlformats.org/officeDocument/2006/relationships/hyperlink" Target="https://www.mpam.mp.br/images/2%C2%BA_TAP_a_CT_n%C2%BA_33-2019_-_MP-PGJ_-_2021.018738_0778e.pdf" TargetMode="External"/><Relationship Id="rId10" Type="http://schemas.openxmlformats.org/officeDocument/2006/relationships/hyperlink" Target="https://www.mpam.mp.br/images/Transpar%C3%AAncia_2023/Novembro/NFs/Loca%C3%A7%C3%B5es/RECIBO_10_2023_SAMUEL_96d09.pdf" TargetMode="External"/><Relationship Id="rId19" Type="http://schemas.openxmlformats.org/officeDocument/2006/relationships/hyperlink" Target="https://www.mpam.mp.br/images/CT_06-2023_-_MP-PGJ_07b55.pdf" TargetMode="External"/><Relationship Id="rId31" Type="http://schemas.openxmlformats.org/officeDocument/2006/relationships/hyperlink" Target="https://www.mpam.mp.br/images/3%C2%BA_TAP_ao_CT_032-2018_-_MP-PGJ_86d11.pdf" TargetMode="External"/><Relationship Id="rId4" Type="http://schemas.openxmlformats.org/officeDocument/2006/relationships/hyperlink" Target="https://www.mpam.mp.br/images/Transpar%C3%AAncia_2023/Novembro/NFs/Loca%C3%A7%C3%B5es/RECIBO_10_2023_GABRIEL_5008e.pdf" TargetMode="External"/><Relationship Id="rId9" Type="http://schemas.openxmlformats.org/officeDocument/2006/relationships/hyperlink" Target="https://www.mpam.mp.br/images/Transpar%C3%AAncia_2023/Novembro/NFs/Loca%C3%A7%C3%B5es/RECIBO_10_2023_MARIA_714f9.pdf" TargetMode="External"/><Relationship Id="rId14" Type="http://schemas.openxmlformats.org/officeDocument/2006/relationships/hyperlink" Target="https://www.mpam.mp.br/images/Transpar%C3%AAncia_2023/Novembro/NFs/Loca%C3%A7%C3%B5es/FATURA_17673_2023_SENCINET_d8579.pdf" TargetMode="External"/><Relationship Id="rId22" Type="http://schemas.openxmlformats.org/officeDocument/2006/relationships/hyperlink" Target="https://www.mpam.mp.br/images/3_TA_ao_CT_N%C2%BA_022-2021_-_MP-PGJ_3d457.pdf" TargetMode="External"/><Relationship Id="rId27" Type="http://schemas.openxmlformats.org/officeDocument/2006/relationships/hyperlink" Target="https://www.mpam.mp.br/images/CT_03-2023_-_MP-PGJ_6613a.pdf" TargetMode="External"/><Relationship Id="rId30" Type="http://schemas.openxmlformats.org/officeDocument/2006/relationships/hyperlink" Target="https://www.mpam.mp.br/images/2%C2%BA_TA_ao_CT_004-2021_-_MP-PGJ_ca5e0.pdf" TargetMode="External"/><Relationship Id="rId8" Type="http://schemas.openxmlformats.org/officeDocument/2006/relationships/hyperlink" Target="https://www.mpam.mp.br/images/Transpar%C3%AAncia_2023/Novembro/NFs/Loca%C3%A7%C3%B5es/RECIBO_10_2023_JOZIVAN_9ad2f.pdf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pam.mp.br/images/Transpar%C3%AAncia_2023/Novembro/NFs/Servi%C3%A7os/NFS_7748_2023_SENCINET_83f03.pdf" TargetMode="External"/><Relationship Id="rId21" Type="http://schemas.openxmlformats.org/officeDocument/2006/relationships/hyperlink" Target="https://www.mpam.mp.br/images/1%C2%BA_TAP_a_CT_n%C2%BA_26-2022_-_MP-PGJ_-_2022.003026_b6177.pdf" TargetMode="External"/><Relationship Id="rId42" Type="http://schemas.openxmlformats.org/officeDocument/2006/relationships/hyperlink" Target="https://www.mpam.mp.br/images/Transpar%C3%AAncia_2023/Novembro/NFs/Servi%C3%A7os/FATURA_023078992_2023_COHASB_81f22.pdf" TargetMode="External"/><Relationship Id="rId63" Type="http://schemas.openxmlformats.org/officeDocument/2006/relationships/hyperlink" Target="https://www.mpam.mp.br/images/Transpar%C3%AAncia_2023/Novembro/NFs/Servi%C3%A7os/NF_594587_2023_EDITORA_REVISTA_65ae0.pdf" TargetMode="External"/><Relationship Id="rId84" Type="http://schemas.openxmlformats.org/officeDocument/2006/relationships/hyperlink" Target="https://www.mpam.mp.br/images/1%C2%BA_TAP_a_CT_n%C2%BA_25-2022_-_MP-PGJ_-_2021.018945_ef215.pdf" TargetMode="External"/><Relationship Id="rId138" Type="http://schemas.openxmlformats.org/officeDocument/2006/relationships/hyperlink" Target="https://www.mpam.mp.br/images/1%C2%BA_TAP_a_CT_n%C2%BA_19-2021_-_MP-PGJ_-_2022.004812_13252.pdf" TargetMode="External"/><Relationship Id="rId107" Type="http://schemas.openxmlformats.org/officeDocument/2006/relationships/hyperlink" Target="https://www.mpam.mp.br/images/Transpar%C3%AAncia_2023/Novembro/NFs/Servi%C3%A7os/NFS_1899215_2023_PRIME_8dc35.pdf" TargetMode="External"/><Relationship Id="rId11" Type="http://schemas.openxmlformats.org/officeDocument/2006/relationships/hyperlink" Target="https://www.mpam.mp.br/images/Transpar%C3%AAncia_2023/Novembro/NFs/Servi%C3%A7os/FATURA_867462-08_2023_AMAZONAS_ENERGIA_8d5cf.pdf" TargetMode="External"/><Relationship Id="rId32" Type="http://schemas.openxmlformats.org/officeDocument/2006/relationships/hyperlink" Target="https://www.mpam.mp.br/images/Transpar%C3%AAncia_2023/Novembro/NFs/Servi%C3%A7os/FATURA_0280480784433_2023_CLARO_a03db.pdf" TargetMode="External"/><Relationship Id="rId53" Type="http://schemas.openxmlformats.org/officeDocument/2006/relationships/hyperlink" Target="https://www.mpam.mp.br/images/1%C2%BA_TAP_a_CCT_n%C2%BA_6-2022_-_MP-PGJ_-_2022.016293_dcaac.pdf" TargetMode="External"/><Relationship Id="rId74" Type="http://schemas.openxmlformats.org/officeDocument/2006/relationships/hyperlink" Target="https://www.mpam.mp.br/images/Transpar%C3%AAncia_2023/Novembro/NFs/Servi%C3%A7os/NFS_3999_2023_EYES_1f257.pdf" TargetMode="External"/><Relationship Id="rId128" Type="http://schemas.openxmlformats.org/officeDocument/2006/relationships/hyperlink" Target="https://www.mpam.mp.br/images/Transpar%C3%AAncia_2023/Novembro/NFs/Servi%C3%A7os/NFS_592483_2023_SOFTPLAN_9e5ed.pdf" TargetMode="External"/><Relationship Id="rId5" Type="http://schemas.openxmlformats.org/officeDocument/2006/relationships/hyperlink" Target="https://www.mpam.mp.br/images/Transpar%C3%AAncia_2023/Novembro/NFs/Servi%C3%A7os/FATURA_78088784_2023_AMAZONAS_ENERGIA_17fe8.pdf" TargetMode="External"/><Relationship Id="rId90" Type="http://schemas.openxmlformats.org/officeDocument/2006/relationships/hyperlink" Target="https://www.mpam.mp.br/images/Transpar%C3%AAncia_2023/Novembro/NFs/Servi%C3%A7os/NFS_36363_2023_LOGIC_a541f.pdf" TargetMode="External"/><Relationship Id="rId95" Type="http://schemas.openxmlformats.org/officeDocument/2006/relationships/hyperlink" Target="https://www.mpam.mp.br/images/Contratos/2023/Carta_Contrato/CCT_n%C2%BA_06-MP-PGJ_2a292.pdf" TargetMode="External"/><Relationship Id="rId22" Type="http://schemas.openxmlformats.org/officeDocument/2006/relationships/hyperlink" Target="https://www.mpam.mp.br/images/Contratos/2023/Aditivos/4%C2%BA_TA_ao_CT_02-2019_-_MP-PGJ_c76fb.pdf" TargetMode="External"/><Relationship Id="rId27" Type="http://schemas.openxmlformats.org/officeDocument/2006/relationships/hyperlink" Target="https://www.mpam.mp.br/images/Transpar%C3%AAncia_2023/Novembro/NFs/Servi%C3%A7os/FATURA_4759_2023_CERRADO_51542.pdf" TargetMode="External"/><Relationship Id="rId43" Type="http://schemas.openxmlformats.org/officeDocument/2006/relationships/hyperlink" Target="https://www.mpam.mp.br/images/1%C2%BA_TAP_a_CCT_n%C2%BA_10-2021_-_MP-PGJ_-_2020.007499_951e2.pdf" TargetMode="External"/><Relationship Id="rId48" Type="http://schemas.openxmlformats.org/officeDocument/2006/relationships/hyperlink" Target="https://www.mpam.mp.br/images/Transpar%C3%AAncia_2023/Novembro/NFs/Servi%C3%A7os/FATURA_284871020236_2023_COSAMA_CODAJAS_9862c.pdf" TargetMode="External"/><Relationship Id="rId64" Type="http://schemas.openxmlformats.org/officeDocument/2006/relationships/hyperlink" Target="https://www.mpam.mp.br/images/Transpar%C3%AAncia_2023/Novembro/NFs/Servi%C3%A7os/NF_595506_2023_EDITORA_REVISTA_29f1a.pdf" TargetMode="External"/><Relationship Id="rId69" Type="http://schemas.openxmlformats.org/officeDocument/2006/relationships/hyperlink" Target="https://www.mpam.mp.br/images/1%C2%BA_TAP_a_CT_n%C2%BA_26-2022_-_MP-PGJ_-_2022.003026_b6177.pdf" TargetMode="External"/><Relationship Id="rId113" Type="http://schemas.openxmlformats.org/officeDocument/2006/relationships/hyperlink" Target="https://www.mpam.mp.br/images/Transpar%C3%AAncia_2023/Novembro/NFs/Servi%C3%A7os/NFS_7883_2023_SENCINET_19951.pdf" TargetMode="External"/><Relationship Id="rId118" Type="http://schemas.openxmlformats.org/officeDocument/2006/relationships/hyperlink" Target="https://www.mpam.mp.br/images/1%C2%BA_TAP_a_CT_n%C2%BA_22-2021_-_MP-PGJ_-_2022.006815_677c6.pdf" TargetMode="External"/><Relationship Id="rId134" Type="http://schemas.openxmlformats.org/officeDocument/2006/relationships/hyperlink" Target="https://www.mpam.mp.br/images/Transpar%C3%AAncia_2023/Novembro/NFs/Servi%C3%A7os/NFS_582199_2023_SOFTPLAN_b2fee.pdf" TargetMode="External"/><Relationship Id="rId139" Type="http://schemas.openxmlformats.org/officeDocument/2006/relationships/hyperlink" Target="https://www.mpam.mp.br/images/1%C2%BA_TAP_a_CT_n%C2%BA_19-2021_-_MP-PGJ_-_2022.004812_13252.pdf" TargetMode="External"/><Relationship Id="rId80" Type="http://schemas.openxmlformats.org/officeDocument/2006/relationships/hyperlink" Target="https://www.mpam.mp.br/images/Transpar%C3%AAncia_2023/Novembro/NFs/Servi%C3%A7os/NFS_256_2023_F_ALVES_8c778.pdf" TargetMode="External"/><Relationship Id="rId85" Type="http://schemas.openxmlformats.org/officeDocument/2006/relationships/hyperlink" Target="https://www.mpam.mp.br/images/Transpar%C3%AAncia_2023/Novembro/NFs/Servi%C3%A7os/NFS_20320_2023_GIBBOR_3719f.pdf" TargetMode="External"/><Relationship Id="rId12" Type="http://schemas.openxmlformats.org/officeDocument/2006/relationships/hyperlink" Target="https://www.mpam.mp.br/images/Transpar%C3%AAncia_2023/Novembro/NFs/Servi%C3%A7os/FATURA_867462-07_2023_AMAZONAS_ENERGIA_830e1.pdf" TargetMode="External"/><Relationship Id="rId17" Type="http://schemas.openxmlformats.org/officeDocument/2006/relationships/hyperlink" Target="https://www.mpam.mp.br/images/1%C2%BA_TAP_a_TCS_n%C2%BA_10-2021_-_MP-PGJ_-_2021.007091_ec916.pdf" TargetMode="External"/><Relationship Id="rId33" Type="http://schemas.openxmlformats.org/officeDocument/2006/relationships/hyperlink" Target="https://www.mpam.mp.br/images/Transpar%C3%AAncia_2023/Novembro/NFs/Servi%C3%A7os/FATURA_0270397096522_2023_CLARO_7f011.pdf" TargetMode="External"/><Relationship Id="rId38" Type="http://schemas.openxmlformats.org/officeDocument/2006/relationships/hyperlink" Target="https://www.mpam.mp.br/images/Transpar%C3%AAncia_2023/Novembro/NFs/Servi%C3%A7os/FATURA__0260853799329_2023_CLARO_21d09.pdf" TargetMode="External"/><Relationship Id="rId59" Type="http://schemas.openxmlformats.org/officeDocument/2006/relationships/hyperlink" Target="https://www.mpam.mp.br/images/1_TA_ao_CT_N%C2%BA_033-2022_-_MP-PGJ_b9e3a.pdf" TargetMode="External"/><Relationship Id="rId103" Type="http://schemas.openxmlformats.org/officeDocument/2006/relationships/hyperlink" Target="https://www.mpam.mp.br/images/CT_07-2023_-_MP-PGJ_fb5b5.pdf" TargetMode="External"/><Relationship Id="rId108" Type="http://schemas.openxmlformats.org/officeDocument/2006/relationships/hyperlink" Target="https://www.mpam.mp.br/images/Transpar%C3%AAncia_2023/Novembro/NFs/Servi%C3%A7os/NFS_1899214_2023_PRIME_82bbd.pdf" TargetMode="External"/><Relationship Id="rId124" Type="http://schemas.openxmlformats.org/officeDocument/2006/relationships/hyperlink" Target="https://www.mpam.mp.br/images/Contratos/2023/Contrato/CT_04-2023_-_MP-PGJ.pdf_ee471.pdf" TargetMode="External"/><Relationship Id="rId129" Type="http://schemas.openxmlformats.org/officeDocument/2006/relationships/hyperlink" Target="https://www.mpam.mp.br/images/Transpar%C3%AAncia_2023/Novembro/NFs/Servi%C3%A7os/NFS_592483_2023_SOFTPLAN_9e5ed.pdf" TargetMode="External"/><Relationship Id="rId54" Type="http://schemas.openxmlformats.org/officeDocument/2006/relationships/hyperlink" Target="https://www.mpam.mp.br/images/1%C2%BA_TAP_a_CCT_n%C2%BA_6-2022_-_MP-PGJ_-_2022.016293_dcaac.pdf" TargetMode="External"/><Relationship Id="rId70" Type="http://schemas.openxmlformats.org/officeDocument/2006/relationships/hyperlink" Target="https://www.mpam.mp.br/images/1%C2%BA_TAP_a_CT_n%C2%BA_26-2022_-_MP-PGJ_-_2022.003026_b6177.pdf" TargetMode="External"/><Relationship Id="rId75" Type="http://schemas.openxmlformats.org/officeDocument/2006/relationships/hyperlink" Target="https://www.mpam.mp.br/images/Transpar%C3%AAncia_2023/Novembro/NFs/Servi%C3%A7os/NFS_3999_2023_EYES_1f257.pdf" TargetMode="External"/><Relationship Id="rId91" Type="http://schemas.openxmlformats.org/officeDocument/2006/relationships/hyperlink" Target="https://www.mpam.mp.br/images/CT_07-2023_-_MP-PGJ_fb5b5.pdf" TargetMode="External"/><Relationship Id="rId96" Type="http://schemas.openxmlformats.org/officeDocument/2006/relationships/hyperlink" Target="https://www.mpam.mp.br/images/Transpar%C3%AAncia_2023/Novembro/NFs/Servi%C3%A7os/FATURA_3066180_2023_MANAUS_AMBIENTAL_3aeb7.pdf" TargetMode="External"/><Relationship Id="rId140" Type="http://schemas.openxmlformats.org/officeDocument/2006/relationships/hyperlink" Target="https://www.mpam.mp.br/images/1%C2%BA_TAP_a_CT_n%C2%BA_19-2021_-_MP-PGJ_-_2022.004812_13252.pdf" TargetMode="External"/><Relationship Id="rId145" Type="http://schemas.openxmlformats.org/officeDocument/2006/relationships/hyperlink" Target="https://www.mpam.mp.br/images/Transpar%C3%AAncia_2023/Novembro/NFs/Servi%C3%A7os/NFS_27212_2023_ZENITE_d0b34.pdf" TargetMode="External"/><Relationship Id="rId1" Type="http://schemas.openxmlformats.org/officeDocument/2006/relationships/hyperlink" Target="https://www.mpam.mp.br/images/Transpar%C3%AAncia_2023/Novembro/NFs/Servi%C3%A7os/NFS_203_2023_4DEAL_6d52c.pdf" TargetMode="External"/><Relationship Id="rId6" Type="http://schemas.openxmlformats.org/officeDocument/2006/relationships/hyperlink" Target="https://www.mpam.mp.br/images/Transpar%C3%AAncia_2023/Novembro/NFs/Servi%C3%A7os/FATURA_79366615_2023_AMAZONAS_ENERGIA_2cdb5.pdf" TargetMode="External"/><Relationship Id="rId23" Type="http://schemas.openxmlformats.org/officeDocument/2006/relationships/hyperlink" Target="https://www.mpam.mp.br/images/Contratos/2023/Aditivos/4%C2%BA_TA_ao_CT_02-2019_-_MP-PGJ_c76fb.pdf" TargetMode="External"/><Relationship Id="rId28" Type="http://schemas.openxmlformats.org/officeDocument/2006/relationships/hyperlink" Target="https://www.mpam.mp.br/images/CT_18-2023_-MP-PGJ_367f2.pdf" TargetMode="External"/><Relationship Id="rId49" Type="http://schemas.openxmlformats.org/officeDocument/2006/relationships/hyperlink" Target="https://www.mpam.mp.br/images/Transpar%C3%AAncia_2023/Novembro/NFs/Servi%C3%A7os/FATURA_220981020237_2023_COSAMA_AUTAZES_41f00.pdf" TargetMode="External"/><Relationship Id="rId114" Type="http://schemas.openxmlformats.org/officeDocument/2006/relationships/hyperlink" Target="https://www.mpam.mp.br/images/Transpar%C3%AAncia_2023/Novembro/NFs/Servi%C3%A7os/NFS_7882_2023_SENCINET_36025.pdf" TargetMode="External"/><Relationship Id="rId119" Type="http://schemas.openxmlformats.org/officeDocument/2006/relationships/hyperlink" Target="https://www.mpam.mp.br/images/1%C2%BA_TAP_a_CT_n%C2%BA_22-2021_-_MP-PGJ_-_2022.006815_677c6.pdf" TargetMode="External"/><Relationship Id="rId44" Type="http://schemas.openxmlformats.org/officeDocument/2006/relationships/hyperlink" Target="https://www.mpam.mp.br/images/1%C2%BA_TAP_a_CCT_n%C2%BA_10-2021_-_MP-PGJ_-_2020.007499_951e2.pdf" TargetMode="External"/><Relationship Id="rId60" Type="http://schemas.openxmlformats.org/officeDocument/2006/relationships/hyperlink" Target="https://www.mpam.mp.br/images/Transpar%C3%AAncia_2023/Novembro/NFs/Servi%C3%A7os/NF_593616_2023_EDITORA_REVISTA_e61eb.pdf" TargetMode="External"/><Relationship Id="rId65" Type="http://schemas.openxmlformats.org/officeDocument/2006/relationships/hyperlink" Target="https://www.mpam.mp.br/images/Transpar%C3%AAncia_2023/Novembro/NFs/Servi%C3%A7os/NF_595552_2023_EDITORA_REVISTA_ae4c9.pdf" TargetMode="External"/><Relationship Id="rId81" Type="http://schemas.openxmlformats.org/officeDocument/2006/relationships/hyperlink" Target="https://www.mpam.mp.br/images/Transpar%C3%AAncia_2023/Novembro/NFs/Servi%C3%A7os/NFS_2942_2023_G_REFRIGERA%C3%87%C3%83O_53f99.pdf" TargetMode="External"/><Relationship Id="rId86" Type="http://schemas.openxmlformats.org/officeDocument/2006/relationships/hyperlink" Target="https://www.mpam.mp.br/images/CT_18-2023_-MP-PGJ_367f2.pdf" TargetMode="External"/><Relationship Id="rId130" Type="http://schemas.openxmlformats.org/officeDocument/2006/relationships/hyperlink" Target="https://www.mpam.mp.br/images/Transpar%C3%AAncia_2023/Novembro/NFs/Servi%C3%A7os/NFS_592485_2023_SOFTPLAN_63e20.pdf" TargetMode="External"/><Relationship Id="rId135" Type="http://schemas.openxmlformats.org/officeDocument/2006/relationships/hyperlink" Target="https://www.mpam.mp.br/images/1%C2%BA_TAP_a_CT_n%C2%BA_19-2021_-_MP-PGJ_-_2022.004812_13252.pdf" TargetMode="External"/><Relationship Id="rId13" Type="http://schemas.openxmlformats.org/officeDocument/2006/relationships/hyperlink" Target="https://www.mpam.mp.br/images/1_TA_ao_CT_N%C2%BA_015-2022_-_MP-PGJ_28367.pdf" TargetMode="External"/><Relationship Id="rId18" Type="http://schemas.openxmlformats.org/officeDocument/2006/relationships/hyperlink" Target="https://www.mpam.mp.br/images/1%C2%BA_TAP_a_CT_n%C2%BA_05-2021_-_MP-PGJ_-_2020.016185_9236b.pdf" TargetMode="External"/><Relationship Id="rId39" Type="http://schemas.openxmlformats.org/officeDocument/2006/relationships/hyperlink" Target="https://www.mpam.mp.br/images/Transpar%C3%AAncia_2023/Novembro/NFs/Servi%C3%A7os/FATURA_0280602824210_2023_CLARO_4ccf9.pdf" TargetMode="External"/><Relationship Id="rId109" Type="http://schemas.openxmlformats.org/officeDocument/2006/relationships/hyperlink" Target="https://www.mpam.mp.br/images/Transpar%C3%AAncia_2023/Novembro/NFs/Servi%C3%A7os/NFS_41311_2023_PRODAM_46d30.pdf" TargetMode="External"/><Relationship Id="rId34" Type="http://schemas.openxmlformats.org/officeDocument/2006/relationships/hyperlink" Target="https://www.mpam.mp.br/images/Transpar%C3%AAncia_2023/Novembro/NFs/Servi%C3%A7os/FATURA_0260200084751_2023_CLARO_73629.pdf" TargetMode="External"/><Relationship Id="rId50" Type="http://schemas.openxmlformats.org/officeDocument/2006/relationships/hyperlink" Target="https://www.mpam.mp.br/images/Transpar%C3%AAncia_2023/Novembro/NFs/Servi%C3%A7os/FATURA_049431020236_2023_COSAMA_TABATINGA_381ea.pdf" TargetMode="External"/><Relationship Id="rId55" Type="http://schemas.openxmlformats.org/officeDocument/2006/relationships/hyperlink" Target="https://www.mpam.mp.br/images/1%C2%BA_TAP_a_CCT_n%C2%BA_6-2022_-_MP-PGJ_-_2022.016293_dcaac.pdf" TargetMode="External"/><Relationship Id="rId76" Type="http://schemas.openxmlformats.org/officeDocument/2006/relationships/hyperlink" Target="https://www.mpam.mp.br/images/Transpar%C3%AAncia_2023/Novembro/NFs/Servi%C3%A7os/NFS_3564_2023_EYES_2b207.pdf" TargetMode="External"/><Relationship Id="rId97" Type="http://schemas.openxmlformats.org/officeDocument/2006/relationships/hyperlink" Target="https://www.mpam.mp.br/images/Transpar%C3%AAncia_2023/Novembro/NFs/Servi%C3%A7os/NFS_13211_2023_M%C3%93DULO_0ad8d.pdf" TargetMode="External"/><Relationship Id="rId104" Type="http://schemas.openxmlformats.org/officeDocument/2006/relationships/hyperlink" Target="https://www.mpam.mp.br/images/CT_07-2023_-_MP-PGJ_fb5b5.pdf" TargetMode="External"/><Relationship Id="rId120" Type="http://schemas.openxmlformats.org/officeDocument/2006/relationships/hyperlink" Target="https://www.mpam.mp.br/images/Contratos/2022/Aditivos/1%C2%BA_TA_ao_CT_n%C2%BA_13-2021_MP-PGJ_8df32.pdf" TargetMode="External"/><Relationship Id="rId125" Type="http://schemas.openxmlformats.org/officeDocument/2006/relationships/hyperlink" Target="https://www.mpam.mp.br/images/1%C2%BA_TA_ao_CT_002-2020_-_MP-PGJ_47141.pdf" TargetMode="External"/><Relationship Id="rId141" Type="http://schemas.openxmlformats.org/officeDocument/2006/relationships/hyperlink" Target="https://www.mpam.mp.br/images/1_TA_%C3%A0_CT_n.%C2%BA_019-2021_-_MP_-PGJ_9396e.pdf" TargetMode="External"/><Relationship Id="rId146" Type="http://schemas.openxmlformats.org/officeDocument/2006/relationships/hyperlink" Target="https://www.mpam.mp.br/images/Transpar%C3%AAncia_2023/Novembro/NFs/Servi%C3%A7os/NFS_26883_2023_ZENITE_79235.pdf" TargetMode="External"/><Relationship Id="rId7" Type="http://schemas.openxmlformats.org/officeDocument/2006/relationships/hyperlink" Target="https://www.mpam.mp.br/images/Transpar%C3%AAncia_2023/Novembro/NFs/Servi%C3%A7os/FATURA_78088875_2023_AMAZONAS_ENERGIA_01468.pdf" TargetMode="External"/><Relationship Id="rId71" Type="http://schemas.openxmlformats.org/officeDocument/2006/relationships/hyperlink" Target="https://www.mpam.mp.br/images/1%C2%BA_TAP_a_CT_n%C2%BA_26-2022_-_MP-PGJ_-_2022.003026_b6177.pdf" TargetMode="External"/><Relationship Id="rId92" Type="http://schemas.openxmlformats.org/officeDocument/2006/relationships/hyperlink" Target="https://www.mpam.mp.br/images/CT_07-2023_-_MP-PGJ_fb5b5.pdf" TargetMode="External"/><Relationship Id="rId2" Type="http://schemas.openxmlformats.org/officeDocument/2006/relationships/hyperlink" Target="https://www.mpam.mp.br/images/Transpar%C3%AAncia_2023/Novembro/NFs/Servi%C3%A7os/NFS_204_2023_4DEAL_a4b76.pdf" TargetMode="External"/><Relationship Id="rId29" Type="http://schemas.openxmlformats.org/officeDocument/2006/relationships/hyperlink" Target="https://www.mpam.mp.br/images/CT_18-2023_-MP-PGJ_367f2.pdf" TargetMode="External"/><Relationship Id="rId24" Type="http://schemas.openxmlformats.org/officeDocument/2006/relationships/hyperlink" Target="https://www.mpam.mp.br/images/Contratos/2023/Aditivos/4%C2%BA_TA_ao_CT_02-2019_-_MP-PGJ_c76fb.pdf" TargetMode="External"/><Relationship Id="rId40" Type="http://schemas.openxmlformats.org/officeDocument/2006/relationships/hyperlink" Target="https://www.mpam.mp.br/images/Transpar%C3%AAncia_2023/Novembro/NFs/Servi%C3%A7os/FATURA_0240675532408_2023_CLARO_70912.pdf" TargetMode="External"/><Relationship Id="rId45" Type="http://schemas.openxmlformats.org/officeDocument/2006/relationships/hyperlink" Target="https://www.mpam.mp.br/images/Transpar%C3%AAncia_2023/Novembro/NFs/Servi%C3%A7os/NFS_18121_2023_CONSULTRE_f462c.pdf" TargetMode="External"/><Relationship Id="rId66" Type="http://schemas.openxmlformats.org/officeDocument/2006/relationships/hyperlink" Target="https://www.mpam.mp.br/images/1%C2%BA_TAP_a_CT_n%C2%BA_26-2022_-_MP-PGJ_-_2022.003026_b6177.pdf" TargetMode="External"/><Relationship Id="rId87" Type="http://schemas.openxmlformats.org/officeDocument/2006/relationships/hyperlink" Target="https://www.mpam.mp.br/images/Transpar%C3%AAncia_2023/Novembro/NFs/Servi%C3%A7os/NFS_5766_2023_JF_dffeb.pdf" TargetMode="External"/><Relationship Id="rId110" Type="http://schemas.openxmlformats.org/officeDocument/2006/relationships/hyperlink" Target="https://www.mpam.mp.br/images/2%C2%BA_TA_ao_CT_012-2021_-_MP-PGJ_3e59d.pdf" TargetMode="External"/><Relationship Id="rId115" Type="http://schemas.openxmlformats.org/officeDocument/2006/relationships/hyperlink" Target="https://www.mpam.mp.br/images/Transpar%C3%AAncia_2023/Novembro/NFs/Servi%C3%A7os/NFS_12194_2023_SENCINET_b857f.pdf" TargetMode="External"/><Relationship Id="rId131" Type="http://schemas.openxmlformats.org/officeDocument/2006/relationships/hyperlink" Target="https://www.mpam.mp.br/images/Transpar%C3%AAncia_2023/Novembro/NFs/Servi%C3%A7os/NFS_592486_2023_SOFTPLAN_3de3d.pdf" TargetMode="External"/><Relationship Id="rId136" Type="http://schemas.openxmlformats.org/officeDocument/2006/relationships/hyperlink" Target="https://www.mpam.mp.br/images/1%C2%BA_TAP_a_CT_n%C2%BA_19-2021_-_MP-PGJ_-_2022.004812_13252.pdf" TargetMode="External"/><Relationship Id="rId61" Type="http://schemas.openxmlformats.org/officeDocument/2006/relationships/hyperlink" Target="https://www.mpam.mp.br/images/Transpar%C3%AAncia_2023/Novembro/NFs/Servi%C3%A7os/NF_593629_2023_EDITORA_REVISTA_26e66.pdf" TargetMode="External"/><Relationship Id="rId82" Type="http://schemas.openxmlformats.org/officeDocument/2006/relationships/hyperlink" Target="https://www.mpam.mp.br/images/Transpar%C3%AAncia_2023/Novembro/NFs/Servi%C3%A7os/NFS_2942_2023_G_REFRIGERA%C3%87%C3%83O_53f99.pdf" TargetMode="External"/><Relationship Id="rId19" Type="http://schemas.openxmlformats.org/officeDocument/2006/relationships/hyperlink" Target="https://www.mpam.mp.br/images/1%C2%BA_TAP_a_CT_n%C2%BA_05-2021_-_MP-PGJ_-_2020.016185_9236b.pdf" TargetMode="External"/><Relationship Id="rId14" Type="http://schemas.openxmlformats.org/officeDocument/2006/relationships/hyperlink" Target="https://www.mpam.mp.br/images/1_TA_ao_CT_N%C2%BA_015-2022_-_MP-PGJ_28367.pdf" TargetMode="External"/><Relationship Id="rId30" Type="http://schemas.openxmlformats.org/officeDocument/2006/relationships/hyperlink" Target="https://www.mpam.mp.br/images/CT_18-2023_-MP-PGJ_367f2.pdf" TargetMode="External"/><Relationship Id="rId35" Type="http://schemas.openxmlformats.org/officeDocument/2006/relationships/hyperlink" Target="https://www.mpam.mp.br/images/Transpar%C3%AAncia_2023/Novembro/NFs/Servi%C3%A7os/FATURA_0260307499873_2023_CLARO_16bde.pdf" TargetMode="External"/><Relationship Id="rId56" Type="http://schemas.openxmlformats.org/officeDocument/2006/relationships/hyperlink" Target="https://www.mpam.mp.br/images/Transpar%C3%AAncia_2023/Novembro/NFs/Servi%C3%A7os/NFS_509_2023_DAHORA_b5788.pdf" TargetMode="External"/><Relationship Id="rId77" Type="http://schemas.openxmlformats.org/officeDocument/2006/relationships/hyperlink" Target="https://www.mpam.mp.br/images/1%C2%BA_TAP_a_CT_n%C2%BA_33-2021_-_MP-PGJ_-_2022.013017_13360.pdf" TargetMode="External"/><Relationship Id="rId100" Type="http://schemas.openxmlformats.org/officeDocument/2006/relationships/hyperlink" Target="https://www.mpam.mp.br/images/Transpar%C3%AAncia_2023/Novembro/NFs/Servi%C3%A7os/FATURA_58762_2023_OCA_502bf.pdf" TargetMode="External"/><Relationship Id="rId105" Type="http://schemas.openxmlformats.org/officeDocument/2006/relationships/hyperlink" Target="https://www.mpam.mp.br/images/CT_07-2023_-_MP-PGJ_fb5b5.pdf" TargetMode="External"/><Relationship Id="rId126" Type="http://schemas.openxmlformats.org/officeDocument/2006/relationships/hyperlink" Target="https://www.mpam.mp.br/images/Transpar%C3%AAncia_2023/Novembro/NFs/Servi%C3%A7os/NFS_15295_2023_SIDI_66319.pdf" TargetMode="External"/><Relationship Id="rId147" Type="http://schemas.openxmlformats.org/officeDocument/2006/relationships/printerSettings" Target="../printerSettings/printerSettings3.bin"/><Relationship Id="rId8" Type="http://schemas.openxmlformats.org/officeDocument/2006/relationships/hyperlink" Target="https://www.mpam.mp.br/images/Transpar%C3%AAncia_2023/Novembro/NFs/Servi%C3%A7os/FATURA_78088876_2023_AMAZONAS_ENERGIA_21d5f.pdf" TargetMode="External"/><Relationship Id="rId51" Type="http://schemas.openxmlformats.org/officeDocument/2006/relationships/hyperlink" Target="https://www.mpam.mp.br/images/1%C2%BA_TAP_a_CCT_n%C2%BA_6-2022_-_MP-PGJ_-_2022.016293_dcaac.pdf" TargetMode="External"/><Relationship Id="rId72" Type="http://schemas.openxmlformats.org/officeDocument/2006/relationships/hyperlink" Target="https://www.mpam.mp.br/images/Transpar%C3%AAncia_2023/Novembro/NFs/Servi%C3%A7os/NFS_1146_2023_EFICAZ_61e3b.pdf" TargetMode="External"/><Relationship Id="rId93" Type="http://schemas.openxmlformats.org/officeDocument/2006/relationships/hyperlink" Target="https://www.mpam.mp.br/images/Transpar%C3%AAncia_2023/Novembro/NFs/Servi%C3%A7os/NFS_640_2023_MET_60a87.pdf" TargetMode="External"/><Relationship Id="rId98" Type="http://schemas.openxmlformats.org/officeDocument/2006/relationships/hyperlink" Target="https://www.mpam.mp.br/images/CT_15-2023_-_MP-PGJ_777a8.pdf" TargetMode="External"/><Relationship Id="rId121" Type="http://schemas.openxmlformats.org/officeDocument/2006/relationships/hyperlink" Target="https://www.mpam.mp.br/images/Contratos/2022/Aditivos/1%C2%BA_TA_ao_CT_n%C2%BA_13-2021_MP-PGJ_8df32.pdf" TargetMode="External"/><Relationship Id="rId142" Type="http://schemas.openxmlformats.org/officeDocument/2006/relationships/hyperlink" Target="https://www.mpam.mp.br/images/1_TA_%C3%A0_CT_n.%C2%BA_019-2021_-_MP_-PGJ_9396e.pdf" TargetMode="External"/><Relationship Id="rId3" Type="http://schemas.openxmlformats.org/officeDocument/2006/relationships/hyperlink" Target="https://www.mpam.mp.br/images/Transpar%C3%AAncia_2023/Novembro/NFs/Servi%C3%A7os/NFS_224_2023_4DEAL_8f84e.pdf" TargetMode="External"/><Relationship Id="rId25" Type="http://schemas.openxmlformats.org/officeDocument/2006/relationships/hyperlink" Target="https://www.mpam.mp.br/images/Transpar%C3%AAncia_2023/Novembro/NFs/Servi%C3%A7os/FATURA_4412_2023_CERRADO_d0e7d.pdf" TargetMode="External"/><Relationship Id="rId46" Type="http://schemas.openxmlformats.org/officeDocument/2006/relationships/hyperlink" Target="https://www.mpam.mp.br/images/Transpar%C3%AAncia_2023/Novembro/NFs/Servi%C3%A7os/FATURA_109181020230_2023_COSAMA_JURUA_485bc.pdf" TargetMode="External"/><Relationship Id="rId67" Type="http://schemas.openxmlformats.org/officeDocument/2006/relationships/hyperlink" Target="https://www.mpam.mp.br/images/1%C2%BA_TAP_a_CT_n%C2%BA_26-2022_-_MP-PGJ_-_2022.003026_b6177.pdf" TargetMode="External"/><Relationship Id="rId116" Type="http://schemas.openxmlformats.org/officeDocument/2006/relationships/hyperlink" Target="https://www.mpam.mp.br/images/Transpar%C3%AAncia_2023/Novembro/NFs/Servi%C3%A7os/NFS_7748_2023_SENCINET_83f03.pdf" TargetMode="External"/><Relationship Id="rId137" Type="http://schemas.openxmlformats.org/officeDocument/2006/relationships/hyperlink" Target="https://www.mpam.mp.br/images/1%C2%BA_TAP_a_CT_n%C2%BA_19-2021_-_MP-PGJ_-_2022.004812_13252.pdf" TargetMode="External"/><Relationship Id="rId20" Type="http://schemas.openxmlformats.org/officeDocument/2006/relationships/hyperlink" Target="https://www.mpam.mp.br/images/1%C2%BA_TAP_a_CT_n%C2%BA_05-2021_-_MP-PGJ_-_2020.016185_9236b.pdf" TargetMode="External"/><Relationship Id="rId41" Type="http://schemas.openxmlformats.org/officeDocument/2006/relationships/hyperlink" Target="https://www.mpam.mp.br/images/Transpar%C3%AAncia_2023/Novembro/NFs/Servi%C3%A7os/FATURA_023088992_2023_COHASB_93488.pdf" TargetMode="External"/><Relationship Id="rId62" Type="http://schemas.openxmlformats.org/officeDocument/2006/relationships/hyperlink" Target="https://www.mpam.mp.br/images/Transpar%C3%AAncia_2023/Novembro/NFs/Servi%C3%A7os/NF_594567_2023_EDITORA_REVISTA_6323b.pdf" TargetMode="External"/><Relationship Id="rId83" Type="http://schemas.openxmlformats.org/officeDocument/2006/relationships/hyperlink" Target="https://www.mpam.mp.br/images/1%C2%BA_TAP_a_CT_n%C2%BA_25-2022_-_MP-PGJ_-_2021.018945_ef215.pdf" TargetMode="External"/><Relationship Id="rId88" Type="http://schemas.openxmlformats.org/officeDocument/2006/relationships/hyperlink" Target="https://www.mpam.mp.br/images/4%C2%BA_TA_ao_CT_10-2020_-_MP-PGJ_0fe62.pdf" TargetMode="External"/><Relationship Id="rId111" Type="http://schemas.openxmlformats.org/officeDocument/2006/relationships/hyperlink" Target="https://www.mpam.mp.br/images/Transpar%C3%AAncia_2023/Novembro/NFs/Servi%C3%A7os/NF_583_2023_QUALY_1d423.pdf" TargetMode="External"/><Relationship Id="rId132" Type="http://schemas.openxmlformats.org/officeDocument/2006/relationships/hyperlink" Target="https://www.mpam.mp.br/images/Transpar%C3%AAncia_2023/Novembro/NFs/Servi%C3%A7os/NFS_582198_2023_SOFTPLAN_d56a3.pdf" TargetMode="External"/><Relationship Id="rId15" Type="http://schemas.openxmlformats.org/officeDocument/2006/relationships/hyperlink" Target="https://www.mpam.mp.br/images/CT_15-2022_-_MP-PGJ_c1f21.pdf" TargetMode="External"/><Relationship Id="rId36" Type="http://schemas.openxmlformats.org/officeDocument/2006/relationships/hyperlink" Target="https://www.mpam.mp.br/images/Transpar%C3%AAncia_2023/Novembro/NFs/Servi%C3%A7os/FATURA_0280608799269_2023_CLARO_0e4e2.pdf" TargetMode="External"/><Relationship Id="rId57" Type="http://schemas.openxmlformats.org/officeDocument/2006/relationships/hyperlink" Target="https://www.mpam.mp.br/images/Transpar%C3%AAncia_2023/Novembro/NFs/Servi%C3%A7os/NFS_524_2023_DAHORA_0c1d1.pdf" TargetMode="External"/><Relationship Id="rId106" Type="http://schemas.openxmlformats.org/officeDocument/2006/relationships/hyperlink" Target="https://www.mpam.mp.br/images/Transpar%C3%AAncia_2023/Novembro/NFs/Servi%C3%A7os/NFS_1845157_2023_PRIME_ad477.pdf" TargetMode="External"/><Relationship Id="rId127" Type="http://schemas.openxmlformats.org/officeDocument/2006/relationships/hyperlink" Target="https://www.mpam.mp.br/images/Transpar%C3%AAncia_2023/Novembro/NFs/Servi%C3%A7os/NFS_582197_2023_SOFTPLAN_7de1a.pdf" TargetMode="External"/><Relationship Id="rId10" Type="http://schemas.openxmlformats.org/officeDocument/2006/relationships/hyperlink" Target="https://www.mpam.mp.br/images/Transpar%C3%AAncia_2023/Novembro/NFs/Servi%C3%A7os/FATURA__867462-09_2023_AMAZONAS_ENERGIA_64a24.pdf" TargetMode="External"/><Relationship Id="rId31" Type="http://schemas.openxmlformats.org/officeDocument/2006/relationships/hyperlink" Target="https://www.mpam.mp.br/images/Transpar%C3%AAncia_2023/Novembro/NFs/Servi%C3%A7os/FATURA_0280640569688_2023_CLARO_88b89.pdf" TargetMode="External"/><Relationship Id="rId52" Type="http://schemas.openxmlformats.org/officeDocument/2006/relationships/hyperlink" Target="https://www.mpam.mp.br/images/1%C2%BA_TAP_a_CCT_n%C2%BA_6-2022_-_MP-PGJ_-_2022.016293_dcaac.pdf" TargetMode="External"/><Relationship Id="rId73" Type="http://schemas.openxmlformats.org/officeDocument/2006/relationships/hyperlink" Target="https://www.mpam.mp.br/images/Contratos/2023/Aditivos/1%C2%BA_TA_ao_CT_01-2022_-_MP-PGJ_04229.pdf" TargetMode="External"/><Relationship Id="rId78" Type="http://schemas.openxmlformats.org/officeDocument/2006/relationships/hyperlink" Target="https://www.mpam.mp.br/images/1%C2%BA_TAP_a_CT_n%C2%BA_33-2021_-_MP-PGJ_-_2022.013017_13360.pdf" TargetMode="External"/><Relationship Id="rId94" Type="http://schemas.openxmlformats.org/officeDocument/2006/relationships/hyperlink" Target="https://www.mpam.mp.br/images/Transpar%C3%AAncia_2023/Novembro/NFs/Servi%C3%A7os/NFS_649_2023_MET_424a7.pdf" TargetMode="External"/><Relationship Id="rId99" Type="http://schemas.openxmlformats.org/officeDocument/2006/relationships/hyperlink" Target="https://www.mpam.mp.br/images/1%C2%BA_TA_ao_CT_n.%C2%BA_0162022__MPPGJ_23ad3.pdf" TargetMode="External"/><Relationship Id="rId101" Type="http://schemas.openxmlformats.org/officeDocument/2006/relationships/hyperlink" Target="https://www.mpam.mp.br/images/Transpar%C3%AAncia_2023/Novembro/NFs/Servi%C3%A7os/FATURA_02_2023_PREVILEMOS_010f7.pdf" TargetMode="External"/><Relationship Id="rId122" Type="http://schemas.openxmlformats.org/officeDocument/2006/relationships/hyperlink" Target="https://www.mpam.mp.br/images/1_TA_%C3%A0_CT_n.%C2%BA_022-2021_-_MP-PGJ_a9a83.pdf" TargetMode="External"/><Relationship Id="rId143" Type="http://schemas.openxmlformats.org/officeDocument/2006/relationships/hyperlink" Target="https://www.mpam.mp.br/images/4%C2%BA_TA_ao_CT_015-2020_-_MP-PGJ_91a1e.pdf" TargetMode="External"/><Relationship Id="rId148" Type="http://schemas.openxmlformats.org/officeDocument/2006/relationships/drawing" Target="../drawings/drawing3.xml"/><Relationship Id="rId4" Type="http://schemas.openxmlformats.org/officeDocument/2006/relationships/hyperlink" Target="https://www.mpam.mp.br/images/Transpar%C3%AAncia_2023/Novembro/NFs/Servi%C3%A7os/FATURA_78088784_2023_AMAZONAS_ENERGIA_17fe8.pdf" TargetMode="External"/><Relationship Id="rId9" Type="http://schemas.openxmlformats.org/officeDocument/2006/relationships/hyperlink" Target="https://www.mpam.mp.br/images/Transpar%C3%AAncia_2023/Novembro/NFs/Servi%C3%A7os/FATURA_869937-10_2023_AMAZONAS_ENERGIA_c2d38.pdf" TargetMode="External"/><Relationship Id="rId26" Type="http://schemas.openxmlformats.org/officeDocument/2006/relationships/hyperlink" Target="https://www.mpam.mp.br/images/Transpar%C3%AAncia_2023/Novembro/NFs/Servi%C3%A7os/FATURA_4758_2023_CERRADO_10e38.pdf" TargetMode="External"/><Relationship Id="rId47" Type="http://schemas.openxmlformats.org/officeDocument/2006/relationships/hyperlink" Target="https://www.mpam.mp.br/images/Transpar%C3%AAncia_2023/Novembro/NFs/Servi%C3%A7os/FATURA_172461020239_2023_COSAMA_CARAUARI_52f74.pdf" TargetMode="External"/><Relationship Id="rId68" Type="http://schemas.openxmlformats.org/officeDocument/2006/relationships/hyperlink" Target="https://www.mpam.mp.br/images/1%C2%BA_TAP_a_CT_n%C2%BA_26-2022_-_MP-PGJ_-_2022.003026_b6177.pdf" TargetMode="External"/><Relationship Id="rId89" Type="http://schemas.openxmlformats.org/officeDocument/2006/relationships/hyperlink" Target="https://www.mpam.mp.br/images/Transpar%C3%AAncia_2023/Novembro/NFs/Servi%C3%A7os/NFS_35537_2023_LOGIC_8415c.pdf" TargetMode="External"/><Relationship Id="rId112" Type="http://schemas.openxmlformats.org/officeDocument/2006/relationships/hyperlink" Target="https://www.mpam.mp.br/images/Transpar%C3%AAncia_2023/Novembro/NFs/Servi%C3%A7os/NF_596_2023_QUALY_e1e87.pdf" TargetMode="External"/><Relationship Id="rId133" Type="http://schemas.openxmlformats.org/officeDocument/2006/relationships/hyperlink" Target="https://www.mpam.mp.br/images/Transpar%C3%AAncia_2023/Novembro/NFs/Servi%C3%A7os/NFS_582200_2023_SOFTPLAN_50e1d.pdf" TargetMode="External"/><Relationship Id="rId16" Type="http://schemas.openxmlformats.org/officeDocument/2006/relationships/hyperlink" Target="https://www.mpam.mp.br/images/1%C2%BA_TAP_a_TCS_n%C2%BA_10-2021_-_MP-PGJ_-_2021.007091_ec916.pdf" TargetMode="External"/><Relationship Id="rId37" Type="http://schemas.openxmlformats.org/officeDocument/2006/relationships/hyperlink" Target="https://www.mpam.mp.br/images/Transpar%C3%AAncia_2023/Novembro/NFs/Servi%C3%A7os/FATURA__0280349438939_2023_CLARO_406db.pdf" TargetMode="External"/><Relationship Id="rId58" Type="http://schemas.openxmlformats.org/officeDocument/2006/relationships/hyperlink" Target="https://www.mpam.mp.br/images/1_TA_ao_CT_N%C2%BA_033-2022_-_MP-PGJ_b9e3a.pdf" TargetMode="External"/><Relationship Id="rId79" Type="http://schemas.openxmlformats.org/officeDocument/2006/relationships/hyperlink" Target="https://www.mpam.mp.br/images/1_TA_%C3%A0_CT_n.%C2%BA_033-2021_-_MP-PGJ_484f5.pdf" TargetMode="External"/><Relationship Id="rId102" Type="http://schemas.openxmlformats.org/officeDocument/2006/relationships/hyperlink" Target="https://www.mpam.mp.br/images/Carta_Contrato_n%C2%BA_07-PGJ_-_MP-PGJ_7e36e.pdf" TargetMode="External"/><Relationship Id="rId123" Type="http://schemas.openxmlformats.org/officeDocument/2006/relationships/hyperlink" Target="https://www.mpam.mp.br/images/Transpar%C3%AAncia_2023/Novembro/NFs/Servi%C3%A7os/NFS_22_2023_SERVIX_8bc23.pdf" TargetMode="External"/><Relationship Id="rId144" Type="http://schemas.openxmlformats.org/officeDocument/2006/relationships/hyperlink" Target="https://www.mpam.mp.br/images/Transpar%C3%AAncia_2023/Novembro/NFs/Servi%C3%A7os/NFS_2171091_2023_TRIVALE_660db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mpam.mp.br/images/Transpar%C3%AAncia_2023/Novembro/NFs/Obras/NFS_149_2023_TURIN_f463d.pdf" TargetMode="External"/><Relationship Id="rId1" Type="http://schemas.openxmlformats.org/officeDocument/2006/relationships/hyperlink" Target="https://www.mpam.mp.br/images/CT_34-2022-MP-PGJ_b601a.pdf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="85" zoomScaleNormal="85" workbookViewId="0">
      <selection activeCell="E22" sqref="E22"/>
    </sheetView>
  </sheetViews>
  <sheetFormatPr defaultRowHeight="15"/>
  <cols>
    <col min="1" max="1" width="13.7109375" customWidth="1"/>
    <col min="2" max="2" width="14.7109375" customWidth="1"/>
    <col min="3" max="3" width="17.7109375" style="46" customWidth="1"/>
    <col min="4" max="4" width="45.28515625" customWidth="1"/>
    <col min="5" max="5" width="29.5703125" customWidth="1"/>
    <col min="6" max="6" width="18.7109375" style="3" customWidth="1"/>
    <col min="7" max="7" width="16.425781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2.140625" customWidth="1"/>
    <col min="13" max="13" width="19" customWidth="1"/>
  </cols>
  <sheetData>
    <row r="1" spans="1:13" ht="77.099999999999994" customHeight="1">
      <c r="C1" s="1"/>
      <c r="D1" s="2"/>
      <c r="G1" s="4"/>
      <c r="H1" s="4"/>
      <c r="I1" s="4"/>
      <c r="J1" s="2"/>
    </row>
    <row r="2" spans="1:13" ht="18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0.25">
      <c r="A3" s="6" t="s">
        <v>1</v>
      </c>
      <c r="B3" s="6"/>
      <c r="C3" s="7"/>
      <c r="D3" s="6"/>
      <c r="E3" s="6"/>
      <c r="G3" s="4"/>
      <c r="H3" s="4"/>
      <c r="I3" s="4"/>
      <c r="J3" s="2"/>
    </row>
    <row r="4" spans="1:13" ht="20.25">
      <c r="A4" s="6"/>
      <c r="B4" s="6"/>
      <c r="C4" s="8"/>
      <c r="D4" s="9"/>
      <c r="E4" s="6"/>
      <c r="G4" s="4"/>
      <c r="H4" s="4"/>
      <c r="I4" s="4"/>
      <c r="J4" s="2"/>
    </row>
    <row r="5" spans="1:13" ht="18">
      <c r="A5" s="10" t="s">
        <v>2</v>
      </c>
      <c r="B5" s="11"/>
      <c r="C5" s="12"/>
      <c r="D5" s="13"/>
      <c r="E5" s="14"/>
      <c r="G5" s="4"/>
      <c r="H5" s="4"/>
      <c r="I5" s="4"/>
      <c r="J5" s="2"/>
    </row>
    <row r="6" spans="1:13" ht="31.5">
      <c r="A6" s="15" t="s">
        <v>3</v>
      </c>
      <c r="B6" s="15" t="s">
        <v>4</v>
      </c>
      <c r="C6" s="16" t="s">
        <v>5</v>
      </c>
      <c r="D6" s="17" t="s">
        <v>6</v>
      </c>
      <c r="E6" s="17" t="s">
        <v>7</v>
      </c>
      <c r="F6" s="15" t="s">
        <v>8</v>
      </c>
      <c r="G6" s="15" t="s">
        <v>9</v>
      </c>
      <c r="H6" s="18" t="s">
        <v>10</v>
      </c>
      <c r="I6" s="18" t="s">
        <v>11</v>
      </c>
      <c r="J6" s="17" t="s">
        <v>12</v>
      </c>
      <c r="K6" s="17" t="s">
        <v>13</v>
      </c>
      <c r="L6" s="19" t="s">
        <v>14</v>
      </c>
      <c r="M6" s="17" t="s">
        <v>15</v>
      </c>
    </row>
    <row r="7" spans="1:13" s="29" customFormat="1" ht="120">
      <c r="A7" s="20" t="s">
        <v>16</v>
      </c>
      <c r="B7" s="21">
        <v>1</v>
      </c>
      <c r="C7" s="21">
        <v>27985750000116</v>
      </c>
      <c r="D7" s="22" t="s">
        <v>17</v>
      </c>
      <c r="E7" s="23" t="s">
        <v>18</v>
      </c>
      <c r="F7" s="24" t="s">
        <v>19</v>
      </c>
      <c r="G7" s="25">
        <v>45238</v>
      </c>
      <c r="H7" s="26" t="s">
        <v>20</v>
      </c>
      <c r="I7" s="27">
        <v>18360</v>
      </c>
      <c r="J7" s="28">
        <v>45238</v>
      </c>
      <c r="K7" s="22" t="s">
        <v>21</v>
      </c>
      <c r="L7" s="27">
        <v>18360</v>
      </c>
      <c r="M7" s="26" t="s">
        <v>22</v>
      </c>
    </row>
    <row r="8" spans="1:13" ht="135">
      <c r="A8" s="20" t="s">
        <v>16</v>
      </c>
      <c r="B8" s="21">
        <v>2</v>
      </c>
      <c r="C8" s="21">
        <v>45030413000157</v>
      </c>
      <c r="D8" s="22" t="s">
        <v>23</v>
      </c>
      <c r="E8" s="23" t="s">
        <v>24</v>
      </c>
      <c r="F8" s="24" t="s">
        <v>25</v>
      </c>
      <c r="G8" s="25">
        <v>45243</v>
      </c>
      <c r="H8" s="26" t="s">
        <v>26</v>
      </c>
      <c r="I8" s="30">
        <v>6516</v>
      </c>
      <c r="J8" s="25">
        <v>45243</v>
      </c>
      <c r="K8" s="22" t="s">
        <v>21</v>
      </c>
      <c r="L8" s="30">
        <v>6516</v>
      </c>
      <c r="M8" s="26" t="s">
        <v>27</v>
      </c>
    </row>
    <row r="9" spans="1:13" ht="120">
      <c r="A9" s="20" t="s">
        <v>16</v>
      </c>
      <c r="B9" s="21">
        <v>3</v>
      </c>
      <c r="C9" s="31">
        <v>7638718000157</v>
      </c>
      <c r="D9" s="22" t="s">
        <v>28</v>
      </c>
      <c r="E9" s="32" t="s">
        <v>29</v>
      </c>
      <c r="F9" s="33" t="s">
        <v>30</v>
      </c>
      <c r="G9" s="25">
        <v>45246</v>
      </c>
      <c r="H9" s="26" t="s">
        <v>31</v>
      </c>
      <c r="I9" s="27">
        <v>17598</v>
      </c>
      <c r="J9" s="28">
        <v>45246</v>
      </c>
      <c r="K9" s="22" t="s">
        <v>21</v>
      </c>
      <c r="L9" s="27">
        <f>17386.82+211.18</f>
        <v>17598</v>
      </c>
      <c r="M9" s="26" t="s">
        <v>32</v>
      </c>
    </row>
    <row r="10" spans="1:13" ht="135">
      <c r="A10" s="20" t="s">
        <v>16</v>
      </c>
      <c r="B10" s="21">
        <v>4</v>
      </c>
      <c r="C10" s="31">
        <v>10614075000116</v>
      </c>
      <c r="D10" s="22" t="s">
        <v>33</v>
      </c>
      <c r="E10" s="32" t="s">
        <v>34</v>
      </c>
      <c r="F10" s="33" t="s">
        <v>35</v>
      </c>
      <c r="G10" s="25">
        <v>45246</v>
      </c>
      <c r="H10" s="26" t="s">
        <v>36</v>
      </c>
      <c r="I10" s="27">
        <v>245</v>
      </c>
      <c r="J10" s="28">
        <v>45246</v>
      </c>
      <c r="K10" s="34" t="s">
        <v>21</v>
      </c>
      <c r="L10" s="27">
        <v>245</v>
      </c>
      <c r="M10" s="26" t="s">
        <v>37</v>
      </c>
    </row>
    <row r="11" spans="1:13" ht="120">
      <c r="A11" s="20" t="s">
        <v>16</v>
      </c>
      <c r="B11" s="21">
        <v>5</v>
      </c>
      <c r="C11" s="31">
        <v>28811718000187</v>
      </c>
      <c r="D11" s="22" t="s">
        <v>38</v>
      </c>
      <c r="E11" s="32" t="s">
        <v>39</v>
      </c>
      <c r="F11" s="33" t="s">
        <v>40</v>
      </c>
      <c r="G11" s="25">
        <v>45246</v>
      </c>
      <c r="H11" s="26" t="s">
        <v>41</v>
      </c>
      <c r="I11" s="27">
        <v>1580</v>
      </c>
      <c r="J11" s="28">
        <v>45246</v>
      </c>
      <c r="K11" s="22" t="s">
        <v>21</v>
      </c>
      <c r="L11" s="27">
        <v>1580</v>
      </c>
      <c r="M11" s="26" t="s">
        <v>42</v>
      </c>
    </row>
    <row r="12" spans="1:13" ht="150">
      <c r="A12" s="20" t="s">
        <v>16</v>
      </c>
      <c r="B12" s="21">
        <v>6</v>
      </c>
      <c r="C12" s="31">
        <v>12134879000143</v>
      </c>
      <c r="D12" s="22" t="s">
        <v>43</v>
      </c>
      <c r="E12" s="32" t="s">
        <v>44</v>
      </c>
      <c r="F12" s="33" t="s">
        <v>45</v>
      </c>
      <c r="G12" s="25">
        <v>45246</v>
      </c>
      <c r="H12" s="26" t="s">
        <v>46</v>
      </c>
      <c r="I12" s="27">
        <v>9727.94</v>
      </c>
      <c r="J12" s="28">
        <v>45246</v>
      </c>
      <c r="K12" s="22" t="s">
        <v>21</v>
      </c>
      <c r="L12" s="27">
        <v>9727.94</v>
      </c>
      <c r="M12" s="26" t="s">
        <v>47</v>
      </c>
    </row>
    <row r="13" spans="1:13" ht="105">
      <c r="A13" s="20" t="s">
        <v>16</v>
      </c>
      <c r="B13" s="21">
        <v>7</v>
      </c>
      <c r="C13" s="31">
        <v>42545548000167</v>
      </c>
      <c r="D13" s="22" t="s">
        <v>48</v>
      </c>
      <c r="E13" s="32" t="s">
        <v>49</v>
      </c>
      <c r="F13" s="33" t="s">
        <v>50</v>
      </c>
      <c r="G13" s="25">
        <v>45251</v>
      </c>
      <c r="H13" s="26" t="s">
        <v>51</v>
      </c>
      <c r="I13" s="27">
        <v>3928.8</v>
      </c>
      <c r="J13" s="28">
        <v>45254</v>
      </c>
      <c r="K13" s="22" t="s">
        <v>21</v>
      </c>
      <c r="L13" s="27">
        <v>3928.8</v>
      </c>
      <c r="M13" s="26" t="s">
        <v>52</v>
      </c>
    </row>
    <row r="14" spans="1:13" ht="105">
      <c r="A14" s="20" t="s">
        <v>16</v>
      </c>
      <c r="B14" s="21">
        <v>8</v>
      </c>
      <c r="C14" s="31">
        <v>42545548000167</v>
      </c>
      <c r="D14" s="22" t="s">
        <v>48</v>
      </c>
      <c r="E14" s="32" t="s">
        <v>53</v>
      </c>
      <c r="F14" s="33" t="s">
        <v>54</v>
      </c>
      <c r="G14" s="25">
        <v>45251</v>
      </c>
      <c r="H14" s="26" t="s">
        <v>55</v>
      </c>
      <c r="I14" s="27">
        <v>8594.65</v>
      </c>
      <c r="J14" s="28">
        <v>45254</v>
      </c>
      <c r="K14" s="22" t="s">
        <v>21</v>
      </c>
      <c r="L14" s="27">
        <v>8594.65</v>
      </c>
      <c r="M14" s="26" t="s">
        <v>56</v>
      </c>
    </row>
    <row r="15" spans="1:13" ht="90">
      <c r="A15" s="20" t="s">
        <v>16</v>
      </c>
      <c r="B15" s="21">
        <v>9</v>
      </c>
      <c r="C15" s="31">
        <v>27985750000116</v>
      </c>
      <c r="D15" s="22" t="s">
        <v>17</v>
      </c>
      <c r="E15" s="32" t="s">
        <v>57</v>
      </c>
      <c r="F15" s="33" t="s">
        <v>58</v>
      </c>
      <c r="G15" s="25">
        <v>45251</v>
      </c>
      <c r="H15" s="26" t="s">
        <v>59</v>
      </c>
      <c r="I15" s="27">
        <v>17027</v>
      </c>
      <c r="J15" s="28">
        <v>45254</v>
      </c>
      <c r="K15" s="22" t="s">
        <v>21</v>
      </c>
      <c r="L15" s="27">
        <v>17027</v>
      </c>
      <c r="M15" s="26" t="s">
        <v>60</v>
      </c>
    </row>
    <row r="16" spans="1:13" ht="90">
      <c r="A16" s="20" t="s">
        <v>16</v>
      </c>
      <c r="B16" s="21">
        <v>10</v>
      </c>
      <c r="C16" s="31">
        <v>27985750000116</v>
      </c>
      <c r="D16" s="22" t="s">
        <v>17</v>
      </c>
      <c r="E16" s="35" t="s">
        <v>61</v>
      </c>
      <c r="F16" s="33" t="s">
        <v>62</v>
      </c>
      <c r="G16" s="25">
        <v>45251</v>
      </c>
      <c r="H16" s="26" t="s">
        <v>63</v>
      </c>
      <c r="I16" s="27">
        <v>4250.3999999999996</v>
      </c>
      <c r="J16" s="28">
        <v>45254</v>
      </c>
      <c r="K16" s="22" t="s">
        <v>21</v>
      </c>
      <c r="L16" s="27">
        <v>4250.3999999999996</v>
      </c>
      <c r="M16" s="26" t="s">
        <v>64</v>
      </c>
    </row>
    <row r="17" spans="1:13" ht="90">
      <c r="A17" s="20" t="s">
        <v>16</v>
      </c>
      <c r="B17" s="21">
        <v>11</v>
      </c>
      <c r="C17" s="31">
        <v>84111020000120</v>
      </c>
      <c r="D17" s="22" t="s">
        <v>65</v>
      </c>
      <c r="E17" s="32" t="s">
        <v>66</v>
      </c>
      <c r="F17" s="33" t="s">
        <v>67</v>
      </c>
      <c r="G17" s="25">
        <v>45252</v>
      </c>
      <c r="H17" s="26" t="s">
        <v>68</v>
      </c>
      <c r="I17" s="27">
        <v>430</v>
      </c>
      <c r="J17" s="28">
        <v>45254</v>
      </c>
      <c r="K17" s="22" t="s">
        <v>21</v>
      </c>
      <c r="L17" s="27">
        <f>424.84+5.16</f>
        <v>430</v>
      </c>
      <c r="M17" s="26" t="s">
        <v>69</v>
      </c>
    </row>
    <row r="18" spans="1:13" ht="135">
      <c r="A18" s="20" t="s">
        <v>16</v>
      </c>
      <c r="B18" s="21">
        <v>12</v>
      </c>
      <c r="C18" s="31">
        <v>84111020000120</v>
      </c>
      <c r="D18" s="22" t="s">
        <v>65</v>
      </c>
      <c r="E18" s="32" t="s">
        <v>70</v>
      </c>
      <c r="F18" s="33" t="s">
        <v>71</v>
      </c>
      <c r="G18" s="25">
        <v>45252</v>
      </c>
      <c r="H18" s="26" t="s">
        <v>72</v>
      </c>
      <c r="I18" s="27">
        <v>8570</v>
      </c>
      <c r="J18" s="28">
        <v>45254</v>
      </c>
      <c r="K18" s="22" t="s">
        <v>21</v>
      </c>
      <c r="L18" s="27">
        <f>8467.16+102.84</f>
        <v>8570</v>
      </c>
      <c r="M18" s="26" t="s">
        <v>73</v>
      </c>
    </row>
    <row r="19" spans="1:13" ht="135">
      <c r="A19" s="20" t="s">
        <v>16</v>
      </c>
      <c r="B19" s="21">
        <v>13</v>
      </c>
      <c r="C19" s="31">
        <v>84111020000120</v>
      </c>
      <c r="D19" s="22" t="s">
        <v>65</v>
      </c>
      <c r="E19" s="32" t="s">
        <v>74</v>
      </c>
      <c r="F19" s="33" t="s">
        <v>75</v>
      </c>
      <c r="G19" s="25">
        <v>45252</v>
      </c>
      <c r="H19" s="26" t="s">
        <v>76</v>
      </c>
      <c r="I19" s="27">
        <v>4847</v>
      </c>
      <c r="J19" s="28">
        <v>45254</v>
      </c>
      <c r="K19" s="22" t="s">
        <v>21</v>
      </c>
      <c r="L19" s="27">
        <f>4788.84+58.16</f>
        <v>4847</v>
      </c>
      <c r="M19" s="26" t="s">
        <v>77</v>
      </c>
    </row>
    <row r="20" spans="1:13" ht="120">
      <c r="A20" s="20" t="s">
        <v>16</v>
      </c>
      <c r="B20" s="21">
        <v>14</v>
      </c>
      <c r="C20" s="31">
        <v>84111020000120</v>
      </c>
      <c r="D20" s="22" t="s">
        <v>65</v>
      </c>
      <c r="E20" s="32" t="s">
        <v>78</v>
      </c>
      <c r="F20" s="33" t="s">
        <v>79</v>
      </c>
      <c r="G20" s="25">
        <v>45252</v>
      </c>
      <c r="H20" s="26" t="s">
        <v>80</v>
      </c>
      <c r="I20" s="27">
        <v>1752</v>
      </c>
      <c r="J20" s="28">
        <v>45254</v>
      </c>
      <c r="K20" s="22" t="s">
        <v>21</v>
      </c>
      <c r="L20" s="27">
        <f>1730.98+21.02</f>
        <v>1752</v>
      </c>
      <c r="M20" s="26" t="s">
        <v>81</v>
      </c>
    </row>
    <row r="21" spans="1:13" ht="135">
      <c r="A21" s="20" t="s">
        <v>16</v>
      </c>
      <c r="B21" s="21">
        <v>15</v>
      </c>
      <c r="C21" s="31">
        <v>1904966000388</v>
      </c>
      <c r="D21" s="22" t="s">
        <v>82</v>
      </c>
      <c r="E21" s="32" t="s">
        <v>83</v>
      </c>
      <c r="F21" s="33" t="s">
        <v>84</v>
      </c>
      <c r="G21" s="25">
        <v>45252</v>
      </c>
      <c r="H21" s="26" t="s">
        <v>85</v>
      </c>
      <c r="I21" s="27">
        <v>3960</v>
      </c>
      <c r="J21" s="28">
        <v>45254</v>
      </c>
      <c r="K21" s="22" t="s">
        <v>21</v>
      </c>
      <c r="L21" s="27">
        <f>3912.48+47.52</f>
        <v>3960</v>
      </c>
      <c r="M21" s="26" t="s">
        <v>86</v>
      </c>
    </row>
    <row r="22" spans="1:13" ht="135">
      <c r="A22" s="20" t="s">
        <v>16</v>
      </c>
      <c r="B22" s="21">
        <v>16</v>
      </c>
      <c r="C22" s="31">
        <v>1904966000388</v>
      </c>
      <c r="D22" s="22" t="s">
        <v>82</v>
      </c>
      <c r="E22" s="32" t="s">
        <v>87</v>
      </c>
      <c r="F22" s="33" t="s">
        <v>88</v>
      </c>
      <c r="G22" s="25">
        <v>45252</v>
      </c>
      <c r="H22" s="26" t="s">
        <v>89</v>
      </c>
      <c r="I22" s="27">
        <v>7920</v>
      </c>
      <c r="J22" s="28">
        <v>45254</v>
      </c>
      <c r="K22" s="22" t="s">
        <v>21</v>
      </c>
      <c r="L22" s="27">
        <f>7824.96+95.04</f>
        <v>7920</v>
      </c>
      <c r="M22" s="26" t="s">
        <v>90</v>
      </c>
    </row>
    <row r="23" spans="1:13" ht="105">
      <c r="A23" s="20" t="s">
        <v>16</v>
      </c>
      <c r="B23" s="21">
        <v>17</v>
      </c>
      <c r="C23" s="31">
        <v>84111020000120</v>
      </c>
      <c r="D23" s="22" t="s">
        <v>65</v>
      </c>
      <c r="E23" s="32" t="s">
        <v>91</v>
      </c>
      <c r="F23" s="33" t="s">
        <v>92</v>
      </c>
      <c r="G23" s="25">
        <v>45253</v>
      </c>
      <c r="H23" s="26" t="s">
        <v>93</v>
      </c>
      <c r="I23" s="27">
        <v>5931</v>
      </c>
      <c r="J23" s="28">
        <v>45254</v>
      </c>
      <c r="K23" s="22" t="s">
        <v>21</v>
      </c>
      <c r="L23" s="27">
        <f>71.17+5859.83</f>
        <v>5931</v>
      </c>
      <c r="M23" s="26" t="s">
        <v>94</v>
      </c>
    </row>
    <row r="24" spans="1:13" ht="90">
      <c r="A24" s="20" t="s">
        <v>16</v>
      </c>
      <c r="B24" s="21">
        <v>18</v>
      </c>
      <c r="C24" s="31">
        <v>10855056000181</v>
      </c>
      <c r="D24" s="22" t="s">
        <v>95</v>
      </c>
      <c r="E24" s="32" t="s">
        <v>96</v>
      </c>
      <c r="F24" s="33" t="s">
        <v>97</v>
      </c>
      <c r="G24" s="25">
        <v>45253</v>
      </c>
      <c r="H24" s="26" t="s">
        <v>98</v>
      </c>
      <c r="I24" s="27">
        <v>739</v>
      </c>
      <c r="J24" s="28">
        <v>45254</v>
      </c>
      <c r="K24" s="22" t="s">
        <v>21</v>
      </c>
      <c r="L24" s="27">
        <v>739</v>
      </c>
      <c r="M24" s="26" t="s">
        <v>99</v>
      </c>
    </row>
    <row r="25" spans="1:13">
      <c r="A25" s="36" t="s">
        <v>100</v>
      </c>
      <c r="B25" s="36"/>
      <c r="C25" s="37"/>
      <c r="D25" s="4"/>
      <c r="G25" s="38"/>
      <c r="H25" s="38"/>
      <c r="I25" s="38"/>
      <c r="J25" s="2"/>
      <c r="K25" s="4"/>
      <c r="M25" s="39"/>
    </row>
    <row r="26" spans="1:13" ht="15" customHeight="1">
      <c r="A26" s="40" t="s">
        <v>101</v>
      </c>
      <c r="B26" s="41"/>
      <c r="C26" s="42"/>
      <c r="D26" s="2"/>
      <c r="G26" s="4"/>
      <c r="H26" s="4"/>
      <c r="I26" s="4"/>
      <c r="J26" s="2"/>
      <c r="K26" s="43"/>
    </row>
    <row r="27" spans="1:13" ht="15" customHeight="1">
      <c r="A27" s="44" t="s">
        <v>102</v>
      </c>
      <c r="B27" s="44"/>
      <c r="C27" s="45"/>
      <c r="D27" s="44"/>
    </row>
    <row r="28" spans="1:13" ht="15" customHeight="1">
      <c r="A28" s="44" t="s">
        <v>103</v>
      </c>
      <c r="B28" s="44"/>
      <c r="C28" s="45"/>
      <c r="D28" s="44"/>
    </row>
    <row r="29" spans="1:13" ht="15" customHeight="1">
      <c r="A29" s="44" t="s">
        <v>104</v>
      </c>
      <c r="B29" s="44"/>
      <c r="C29" s="45"/>
      <c r="D29" s="2"/>
    </row>
    <row r="30" spans="1:13" ht="15" customHeight="1"/>
  </sheetData>
  <mergeCells count="1">
    <mergeCell ref="A2:M2"/>
  </mergeCells>
  <conditionalFormatting sqref="C7 C9:C24">
    <cfRule type="cellIs" dxfId="51" priority="3" operator="between">
      <formula>111111111</formula>
      <formula>99999999999</formula>
    </cfRule>
    <cfRule type="cellIs" dxfId="50" priority="4" operator="between">
      <formula>111111111111</formula>
      <formula>99999999999999</formula>
    </cfRule>
  </conditionalFormatting>
  <conditionalFormatting sqref="C8">
    <cfRule type="cellIs" dxfId="49" priority="1" operator="between">
      <formula>111111111</formula>
      <formula>99999999999</formula>
    </cfRule>
    <cfRule type="cellIs" dxfId="48" priority="2" operator="between">
      <formula>111111111111</formula>
      <formula>99999999999999</formula>
    </cfRule>
  </conditionalFormatting>
  <hyperlinks>
    <hyperlink ref="F14" r:id="rId1"/>
    <hyperlink ref="F13" r:id="rId2"/>
    <hyperlink ref="F12" r:id="rId3"/>
    <hyperlink ref="F24" r:id="rId4"/>
    <hyperlink ref="F21" r:id="rId5"/>
    <hyperlink ref="F22" r:id="rId6"/>
    <hyperlink ref="F11" r:id="rId7"/>
    <hyperlink ref="F7" r:id="rId8"/>
    <hyperlink ref="F15" r:id="rId9"/>
    <hyperlink ref="F16" r:id="rId10"/>
    <hyperlink ref="F17" r:id="rId11"/>
    <hyperlink ref="F18" r:id="rId12"/>
    <hyperlink ref="F19" r:id="rId13"/>
    <hyperlink ref="F20" r:id="rId14"/>
    <hyperlink ref="F23" r:id="rId15"/>
    <hyperlink ref="F9" r:id="rId16"/>
    <hyperlink ref="F10" r:id="rId17"/>
    <hyperlink ref="F8" r:id="rId18"/>
    <hyperlink ref="E16" r:id="rId19"/>
  </hyperlinks>
  <pageMargins left="0.23622047244094491" right="0.23622047244094491" top="0.35433070866141736" bottom="0.74803149606299213" header="0.31496062992125984" footer="0.31496062992125984"/>
  <pageSetup scale="43" orientation="portrait" r:id="rId2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="85" zoomScaleNormal="85" workbookViewId="0">
      <selection activeCell="K7" sqref="K7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style="47" customWidth="1"/>
    <col min="6" max="6" width="18.7109375" style="4" customWidth="1"/>
    <col min="7" max="7" width="16.71093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</cols>
  <sheetData>
    <row r="1" spans="1:13" ht="77.099999999999994" customHeight="1">
      <c r="C1" s="2"/>
      <c r="D1" s="2"/>
      <c r="G1" s="4"/>
      <c r="H1" s="4"/>
      <c r="I1" s="4"/>
      <c r="J1" s="2"/>
    </row>
    <row r="2" spans="1:13" ht="18">
      <c r="A2" s="5" t="str">
        <f>[1]Bens!A2</f>
        <v>NOVEMBRO/2023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0.25">
      <c r="A3" s="6" t="s">
        <v>1</v>
      </c>
      <c r="B3" s="6"/>
      <c r="C3" s="6"/>
      <c r="D3" s="6"/>
      <c r="E3" s="48"/>
      <c r="G3" s="4"/>
      <c r="H3" s="4"/>
      <c r="I3" s="4"/>
      <c r="J3" s="2"/>
    </row>
    <row r="5" spans="1:13" ht="18">
      <c r="A5" s="49" t="s">
        <v>105</v>
      </c>
      <c r="B5" s="49"/>
      <c r="C5" s="49"/>
      <c r="D5" s="49"/>
      <c r="E5" s="50"/>
      <c r="F5" s="51"/>
      <c r="G5" s="49"/>
      <c r="H5" s="49"/>
      <c r="I5" s="49"/>
      <c r="J5" s="49"/>
      <c r="K5" s="49"/>
      <c r="L5" s="49"/>
    </row>
    <row r="6" spans="1:13" ht="31.5">
      <c r="A6" s="15" t="s">
        <v>3</v>
      </c>
      <c r="B6" s="15" t="s">
        <v>4</v>
      </c>
      <c r="C6" s="17" t="s">
        <v>5</v>
      </c>
      <c r="D6" s="17" t="s">
        <v>6</v>
      </c>
      <c r="E6" s="15" t="s">
        <v>7</v>
      </c>
      <c r="F6" s="17" t="s">
        <v>8</v>
      </c>
      <c r="G6" s="15" t="s">
        <v>9</v>
      </c>
      <c r="H6" s="18" t="s">
        <v>10</v>
      </c>
      <c r="I6" s="18" t="s">
        <v>11</v>
      </c>
      <c r="J6" s="17" t="s">
        <v>12</v>
      </c>
      <c r="K6" s="17" t="s">
        <v>13</v>
      </c>
      <c r="L6" s="17" t="s">
        <v>14</v>
      </c>
      <c r="M6" s="17" t="s">
        <v>15</v>
      </c>
    </row>
    <row r="7" spans="1:13" ht="135">
      <c r="A7" s="20" t="s">
        <v>16</v>
      </c>
      <c r="B7" s="21">
        <v>1</v>
      </c>
      <c r="C7" s="21">
        <v>84468636000152</v>
      </c>
      <c r="D7" s="22" t="s">
        <v>106</v>
      </c>
      <c r="E7" s="52" t="s">
        <v>107</v>
      </c>
      <c r="F7" s="33" t="s">
        <v>108</v>
      </c>
      <c r="G7" s="25">
        <v>45231</v>
      </c>
      <c r="H7" s="26" t="s">
        <v>109</v>
      </c>
      <c r="I7" s="27">
        <v>111967.69</v>
      </c>
      <c r="J7" s="28">
        <v>45231</v>
      </c>
      <c r="K7" s="22" t="s">
        <v>21</v>
      </c>
      <c r="L7" s="27">
        <f>106593.24+5374.45</f>
        <v>111967.69</v>
      </c>
      <c r="M7" s="26" t="s">
        <v>110</v>
      </c>
    </row>
    <row r="8" spans="1:13" ht="90">
      <c r="A8" s="20" t="s">
        <v>16</v>
      </c>
      <c r="B8" s="21">
        <v>2</v>
      </c>
      <c r="C8" s="21">
        <v>45629331272</v>
      </c>
      <c r="D8" s="22" t="s">
        <v>111</v>
      </c>
      <c r="E8" s="52" t="s">
        <v>112</v>
      </c>
      <c r="F8" s="24" t="s">
        <v>113</v>
      </c>
      <c r="G8" s="25">
        <v>45231</v>
      </c>
      <c r="H8" s="26" t="s">
        <v>114</v>
      </c>
      <c r="I8" s="53">
        <v>6000</v>
      </c>
      <c r="J8" s="25">
        <v>45231</v>
      </c>
      <c r="K8" s="22" t="s">
        <v>21</v>
      </c>
      <c r="L8" s="53">
        <f>5380.17+619.83</f>
        <v>6000</v>
      </c>
      <c r="M8" s="26" t="s">
        <v>115</v>
      </c>
    </row>
    <row r="9" spans="1:13" ht="90">
      <c r="A9" s="20" t="s">
        <v>16</v>
      </c>
      <c r="B9" s="21">
        <v>3</v>
      </c>
      <c r="C9" s="31">
        <v>33179565000137</v>
      </c>
      <c r="D9" s="22" t="s">
        <v>116</v>
      </c>
      <c r="E9" s="52" t="s">
        <v>117</v>
      </c>
      <c r="F9" s="24" t="s">
        <v>118</v>
      </c>
      <c r="G9" s="25">
        <v>45231</v>
      </c>
      <c r="H9" s="26" t="s">
        <v>119</v>
      </c>
      <c r="I9" s="53">
        <v>13920.39</v>
      </c>
      <c r="J9" s="28">
        <v>45236</v>
      </c>
      <c r="K9" s="22" t="s">
        <v>21</v>
      </c>
      <c r="L9" s="53">
        <v>13920.39</v>
      </c>
      <c r="M9" s="26" t="s">
        <v>120</v>
      </c>
    </row>
    <row r="10" spans="1:13" ht="90">
      <c r="A10" s="20" t="s">
        <v>16</v>
      </c>
      <c r="B10" s="21">
        <v>4</v>
      </c>
      <c r="C10" s="22">
        <v>33179565000137</v>
      </c>
      <c r="D10" s="54" t="s">
        <v>116</v>
      </c>
      <c r="E10" s="35" t="s">
        <v>121</v>
      </c>
      <c r="F10" s="24" t="s">
        <v>118</v>
      </c>
      <c r="G10" s="25">
        <v>45231</v>
      </c>
      <c r="H10" s="26" t="s">
        <v>122</v>
      </c>
      <c r="I10" s="27">
        <v>7391.01</v>
      </c>
      <c r="J10" s="28">
        <v>45236</v>
      </c>
      <c r="K10" s="22" t="s">
        <v>21</v>
      </c>
      <c r="L10" s="53">
        <f>6368.06+1022.95</f>
        <v>7391.01</v>
      </c>
      <c r="M10" s="26" t="s">
        <v>120</v>
      </c>
    </row>
    <row r="11" spans="1:13" ht="105">
      <c r="A11" s="20" t="s">
        <v>16</v>
      </c>
      <c r="B11" s="21">
        <v>5</v>
      </c>
      <c r="C11" s="22">
        <v>33179565000137</v>
      </c>
      <c r="D11" s="54" t="s">
        <v>116</v>
      </c>
      <c r="E11" s="35" t="s">
        <v>123</v>
      </c>
      <c r="F11" s="33" t="s">
        <v>124</v>
      </c>
      <c r="G11" s="25">
        <v>45238</v>
      </c>
      <c r="H11" s="26" t="s">
        <v>125</v>
      </c>
      <c r="I11" s="53">
        <v>9604.19</v>
      </c>
      <c r="J11" s="28">
        <v>45238</v>
      </c>
      <c r="K11" s="22" t="s">
        <v>21</v>
      </c>
      <c r="L11" s="53">
        <f>9143.19+461</f>
        <v>9604.19</v>
      </c>
      <c r="M11" s="26" t="s">
        <v>126</v>
      </c>
    </row>
    <row r="12" spans="1:13" ht="90">
      <c r="A12" s="20" t="s">
        <v>16</v>
      </c>
      <c r="B12" s="21">
        <v>6</v>
      </c>
      <c r="C12" s="21">
        <v>40746380291</v>
      </c>
      <c r="D12" s="54" t="s">
        <v>127</v>
      </c>
      <c r="E12" s="35" t="s">
        <v>128</v>
      </c>
      <c r="F12" s="33" t="s">
        <v>129</v>
      </c>
      <c r="G12" s="25">
        <v>45246</v>
      </c>
      <c r="H12" s="26" t="s">
        <v>130</v>
      </c>
      <c r="I12" s="53">
        <v>2500</v>
      </c>
      <c r="J12" s="25">
        <v>45246</v>
      </c>
      <c r="K12" s="22" t="s">
        <v>21</v>
      </c>
      <c r="L12" s="53">
        <f>2455.3+44.7</f>
        <v>2500</v>
      </c>
      <c r="M12" s="26" t="s">
        <v>131</v>
      </c>
    </row>
    <row r="13" spans="1:13" ht="90">
      <c r="A13" s="20" t="s">
        <v>16</v>
      </c>
      <c r="B13" s="21">
        <v>7</v>
      </c>
      <c r="C13" s="22">
        <v>6330703272</v>
      </c>
      <c r="D13" s="54" t="s">
        <v>132</v>
      </c>
      <c r="E13" s="35" t="s">
        <v>133</v>
      </c>
      <c r="F13" s="33" t="s">
        <v>129</v>
      </c>
      <c r="G13" s="25">
        <v>45246</v>
      </c>
      <c r="H13" s="26" t="s">
        <v>134</v>
      </c>
      <c r="I13" s="27">
        <v>5537</v>
      </c>
      <c r="J13" s="25">
        <v>45246</v>
      </c>
      <c r="K13" s="22" t="s">
        <v>21</v>
      </c>
      <c r="L13" s="27">
        <f>4391.92+1145.08</f>
        <v>5537</v>
      </c>
      <c r="M13" s="26" t="s">
        <v>135</v>
      </c>
    </row>
    <row r="14" spans="1:13" ht="135">
      <c r="A14" s="20" t="s">
        <v>16</v>
      </c>
      <c r="B14" s="21">
        <v>8</v>
      </c>
      <c r="C14" s="22">
        <v>6330703272</v>
      </c>
      <c r="D14" s="54" t="s">
        <v>132</v>
      </c>
      <c r="E14" s="35" t="s">
        <v>136</v>
      </c>
      <c r="F14" s="33" t="s">
        <v>129</v>
      </c>
      <c r="G14" s="25">
        <v>45246</v>
      </c>
      <c r="H14" s="26" t="s">
        <v>137</v>
      </c>
      <c r="I14" s="27">
        <v>2373</v>
      </c>
      <c r="J14" s="25">
        <v>45246</v>
      </c>
      <c r="K14" s="22" t="s">
        <v>21</v>
      </c>
      <c r="L14" s="27">
        <v>2373</v>
      </c>
      <c r="M14" s="26" t="s">
        <v>135</v>
      </c>
    </row>
    <row r="15" spans="1:13" ht="105">
      <c r="A15" s="20" t="s">
        <v>16</v>
      </c>
      <c r="B15" s="21">
        <v>9</v>
      </c>
      <c r="C15" s="22">
        <v>5155244250</v>
      </c>
      <c r="D15" s="54" t="s">
        <v>138</v>
      </c>
      <c r="E15" s="35" t="s">
        <v>139</v>
      </c>
      <c r="F15" s="33" t="s">
        <v>129</v>
      </c>
      <c r="G15" s="25">
        <v>45246</v>
      </c>
      <c r="H15" s="26" t="s">
        <v>140</v>
      </c>
      <c r="I15" s="27">
        <v>1900</v>
      </c>
      <c r="J15" s="25">
        <v>45246</v>
      </c>
      <c r="K15" s="22" t="s">
        <v>21</v>
      </c>
      <c r="L15" s="27">
        <v>1900</v>
      </c>
      <c r="M15" s="26" t="s">
        <v>141</v>
      </c>
    </row>
    <row r="16" spans="1:13" ht="105">
      <c r="A16" s="20" t="s">
        <v>16</v>
      </c>
      <c r="B16" s="21">
        <v>10</v>
      </c>
      <c r="C16" s="22">
        <v>3146650215</v>
      </c>
      <c r="D16" s="54" t="s">
        <v>142</v>
      </c>
      <c r="E16" s="35" t="s">
        <v>143</v>
      </c>
      <c r="F16" s="33" t="s">
        <v>129</v>
      </c>
      <c r="G16" s="25">
        <v>45246</v>
      </c>
      <c r="H16" s="26" t="s">
        <v>144</v>
      </c>
      <c r="I16" s="27">
        <v>24545.87</v>
      </c>
      <c r="J16" s="25">
        <v>45246</v>
      </c>
      <c r="K16" s="22" t="s">
        <v>21</v>
      </c>
      <c r="L16" s="27">
        <f>5719.95+18825.92</f>
        <v>24545.87</v>
      </c>
      <c r="M16" s="26" t="s">
        <v>145</v>
      </c>
    </row>
    <row r="17" spans="1:13" ht="105">
      <c r="A17" s="20" t="s">
        <v>16</v>
      </c>
      <c r="B17" s="21">
        <v>11</v>
      </c>
      <c r="C17" s="22">
        <v>84468636000152</v>
      </c>
      <c r="D17" s="54" t="s">
        <v>106</v>
      </c>
      <c r="E17" s="35" t="s">
        <v>146</v>
      </c>
      <c r="F17" s="33" t="s">
        <v>147</v>
      </c>
      <c r="G17" s="25">
        <v>45246</v>
      </c>
      <c r="H17" s="26" t="s">
        <v>148</v>
      </c>
      <c r="I17" s="27">
        <v>126546.51</v>
      </c>
      <c r="J17" s="25">
        <v>45246</v>
      </c>
      <c r="K17" s="22" t="s">
        <v>21</v>
      </c>
      <c r="L17" s="27">
        <f>120472.28+6074.23</f>
        <v>126546.51</v>
      </c>
      <c r="M17" s="26" t="s">
        <v>149</v>
      </c>
    </row>
    <row r="18" spans="1:13" ht="120">
      <c r="A18" s="20" t="s">
        <v>16</v>
      </c>
      <c r="B18" s="21">
        <v>12</v>
      </c>
      <c r="C18" s="22">
        <v>81838018115</v>
      </c>
      <c r="D18" s="54" t="s">
        <v>150</v>
      </c>
      <c r="E18" s="35" t="s">
        <v>151</v>
      </c>
      <c r="F18" s="33" t="s">
        <v>129</v>
      </c>
      <c r="G18" s="25">
        <v>45254</v>
      </c>
      <c r="H18" s="26" t="s">
        <v>152</v>
      </c>
      <c r="I18" s="27">
        <v>2994.5</v>
      </c>
      <c r="J18" s="25">
        <v>45254</v>
      </c>
      <c r="K18" s="22" t="s">
        <v>21</v>
      </c>
      <c r="L18" s="27">
        <f>2967.92+26.58</f>
        <v>2994.5</v>
      </c>
      <c r="M18" s="26" t="s">
        <v>153</v>
      </c>
    </row>
    <row r="19" spans="1:13" ht="105">
      <c r="A19" s="20" t="s">
        <v>16</v>
      </c>
      <c r="B19" s="21">
        <v>13</v>
      </c>
      <c r="C19" s="22">
        <v>5828884000190</v>
      </c>
      <c r="D19" s="54" t="s">
        <v>154</v>
      </c>
      <c r="E19" s="35" t="s">
        <v>155</v>
      </c>
      <c r="F19" s="33" t="s">
        <v>129</v>
      </c>
      <c r="G19" s="25">
        <v>45254</v>
      </c>
      <c r="H19" s="26" t="s">
        <v>156</v>
      </c>
      <c r="I19" s="27">
        <v>96328.06</v>
      </c>
      <c r="J19" s="25">
        <v>45254</v>
      </c>
      <c r="K19" s="22" t="s">
        <v>21</v>
      </c>
      <c r="L19" s="27">
        <f>91704.31+4623.75</f>
        <v>96328.06</v>
      </c>
      <c r="M19" s="26" t="s">
        <v>157</v>
      </c>
    </row>
    <row r="20" spans="1:13" ht="120">
      <c r="A20" s="20" t="s">
        <v>16</v>
      </c>
      <c r="B20" s="21">
        <v>14</v>
      </c>
      <c r="C20" s="22">
        <v>33179565000137</v>
      </c>
      <c r="D20" s="54" t="s">
        <v>116</v>
      </c>
      <c r="E20" s="35" t="s">
        <v>158</v>
      </c>
      <c r="F20" s="33" t="s">
        <v>159</v>
      </c>
      <c r="G20" s="25">
        <v>45258</v>
      </c>
      <c r="H20" s="26" t="s">
        <v>160</v>
      </c>
      <c r="I20" s="53">
        <v>15436.92</v>
      </c>
      <c r="J20" s="25">
        <v>45259</v>
      </c>
      <c r="K20" s="22" t="s">
        <v>21</v>
      </c>
      <c r="L20" s="27">
        <f>14413.97+1022.95</f>
        <v>15436.92</v>
      </c>
      <c r="M20" s="26" t="s">
        <v>161</v>
      </c>
    </row>
    <row r="21" spans="1:13" ht="135">
      <c r="A21" s="20" t="s">
        <v>16</v>
      </c>
      <c r="B21" s="21">
        <v>15</v>
      </c>
      <c r="C21" s="22">
        <v>33179565000137</v>
      </c>
      <c r="D21" s="54" t="s">
        <v>116</v>
      </c>
      <c r="E21" s="35" t="s">
        <v>162</v>
      </c>
      <c r="F21" s="33" t="s">
        <v>159</v>
      </c>
      <c r="G21" s="25">
        <v>45258</v>
      </c>
      <c r="H21" s="26" t="s">
        <v>163</v>
      </c>
      <c r="I21" s="53">
        <v>5874.48</v>
      </c>
      <c r="J21" s="25">
        <v>45259</v>
      </c>
      <c r="K21" s="22" t="s">
        <v>21</v>
      </c>
      <c r="L21" s="53">
        <v>5874.48</v>
      </c>
      <c r="M21" s="26" t="s">
        <v>161</v>
      </c>
    </row>
    <row r="22" spans="1:13" ht="135">
      <c r="A22" s="20" t="s">
        <v>16</v>
      </c>
      <c r="B22" s="21">
        <v>16</v>
      </c>
      <c r="C22" s="22">
        <v>45629331272</v>
      </c>
      <c r="D22" s="54" t="s">
        <v>111</v>
      </c>
      <c r="E22" s="35" t="s">
        <v>164</v>
      </c>
      <c r="F22" s="33" t="s">
        <v>129</v>
      </c>
      <c r="G22" s="25">
        <v>45258</v>
      </c>
      <c r="H22" s="26" t="s">
        <v>165</v>
      </c>
      <c r="I22" s="53">
        <v>6000</v>
      </c>
      <c r="J22" s="25">
        <v>45259</v>
      </c>
      <c r="K22" s="22" t="s">
        <v>21</v>
      </c>
      <c r="L22" s="27">
        <f>5380.17+619.83</f>
        <v>6000</v>
      </c>
      <c r="M22" s="26" t="s">
        <v>166</v>
      </c>
    </row>
    <row r="23" spans="1:13">
      <c r="A23" s="36" t="s">
        <v>100</v>
      </c>
      <c r="B23" s="36"/>
      <c r="C23" s="36"/>
      <c r="D23" s="4"/>
      <c r="K23" s="67"/>
      <c r="L23" s="68"/>
    </row>
    <row r="24" spans="1:13">
      <c r="A24" s="40" t="str">
        <f>[1]Bens!A26</f>
        <v>Data da última atualização: 07/12/2023</v>
      </c>
      <c r="B24" s="41"/>
      <c r="C24" s="4"/>
      <c r="D24" s="2"/>
    </row>
    <row r="25" spans="1:13">
      <c r="A25" s="44" t="s">
        <v>102</v>
      </c>
      <c r="B25" s="44"/>
      <c r="C25" s="44"/>
      <c r="D25" s="44"/>
    </row>
    <row r="26" spans="1:13">
      <c r="A26" s="44" t="s">
        <v>103</v>
      </c>
      <c r="B26" s="44"/>
      <c r="C26" s="44"/>
      <c r="D26" s="44"/>
    </row>
    <row r="27" spans="1:13">
      <c r="A27" s="44" t="s">
        <v>104</v>
      </c>
      <c r="B27" s="44"/>
      <c r="C27" s="44"/>
      <c r="D27" s="2"/>
    </row>
    <row r="30" spans="1:13">
      <c r="E30" s="69"/>
    </row>
  </sheetData>
  <mergeCells count="1">
    <mergeCell ref="A2:M2"/>
  </mergeCells>
  <conditionalFormatting sqref="C7 C10 C12:C13 C15:C20 C22">
    <cfRule type="cellIs" dxfId="47" priority="11" operator="between">
      <formula>111111111</formula>
      <formula>99999999999</formula>
    </cfRule>
    <cfRule type="cellIs" dxfId="46" priority="12" operator="between">
      <formula>111111111111</formula>
      <formula>99999999999999</formula>
    </cfRule>
  </conditionalFormatting>
  <conditionalFormatting sqref="C8">
    <cfRule type="cellIs" dxfId="45" priority="9" operator="between">
      <formula>111111111</formula>
      <formula>99999999999</formula>
    </cfRule>
    <cfRule type="cellIs" dxfId="44" priority="10" operator="between">
      <formula>111111111111</formula>
      <formula>99999999999999</formula>
    </cfRule>
  </conditionalFormatting>
  <conditionalFormatting sqref="C11">
    <cfRule type="cellIs" dxfId="43" priority="7" operator="between">
      <formula>111111111</formula>
      <formula>99999999999</formula>
    </cfRule>
    <cfRule type="cellIs" dxfId="42" priority="8" operator="between">
      <formula>111111111111</formula>
      <formula>99999999999999</formula>
    </cfRule>
  </conditionalFormatting>
  <conditionalFormatting sqref="C9">
    <cfRule type="cellIs" dxfId="41" priority="5" operator="between">
      <formula>111111111</formula>
      <formula>99999999999</formula>
    </cfRule>
    <cfRule type="cellIs" dxfId="40" priority="6" operator="between">
      <formula>111111111111</formula>
      <formula>99999999999999</formula>
    </cfRule>
  </conditionalFormatting>
  <conditionalFormatting sqref="C14">
    <cfRule type="cellIs" dxfId="39" priority="3" operator="between">
      <formula>111111111</formula>
      <formula>99999999999</formula>
    </cfRule>
    <cfRule type="cellIs" dxfId="38" priority="4" operator="between">
      <formula>111111111111</formula>
      <formula>99999999999999</formula>
    </cfRule>
  </conditionalFormatting>
  <conditionalFormatting sqref="C21">
    <cfRule type="cellIs" dxfId="37" priority="1" operator="between">
      <formula>111111111</formula>
      <formula>99999999999</formula>
    </cfRule>
    <cfRule type="cellIs" dxfId="36" priority="2" operator="between">
      <formula>111111111111</formula>
      <formula>99999999999999</formula>
    </cfRule>
  </conditionalFormatting>
  <hyperlinks>
    <hyperlink ref="F19" r:id="rId1"/>
    <hyperlink ref="F7" r:id="rId2"/>
    <hyperlink ref="F17" r:id="rId3"/>
    <hyperlink ref="F13" r:id="rId4"/>
    <hyperlink ref="F14" r:id="rId5"/>
    <hyperlink ref="F15" r:id="rId6"/>
    <hyperlink ref="F8" r:id="rId7"/>
    <hyperlink ref="F22" r:id="rId8"/>
    <hyperlink ref="F12" r:id="rId9"/>
    <hyperlink ref="F18" r:id="rId10"/>
    <hyperlink ref="F9" r:id="rId11"/>
    <hyperlink ref="F10" r:id="rId12"/>
    <hyperlink ref="F11" r:id="rId13"/>
    <hyperlink ref="F20" r:id="rId14"/>
    <hyperlink ref="F21" r:id="rId15"/>
    <hyperlink ref="F16" r:id="rId16"/>
    <hyperlink ref="E7" r:id="rId17" display="https://www.mpam.mp.br/images/3%C2%BA_TAP_ao_CT_032-2018_-_MP-PGJ_86d11.pdf"/>
    <hyperlink ref="E8" r:id="rId18" display="https://www.mpam.mp.br/images/CT_06-2023_-_MP-PGJ_07b55.pdf"/>
    <hyperlink ref="E22" r:id="rId19" display="https://www.mpam.mp.br/images/CT_06-2023_-_MP-PGJ_07b55.pdf"/>
    <hyperlink ref="E9" r:id="rId20"/>
    <hyperlink ref="E10" r:id="rId21"/>
    <hyperlink ref="E21" r:id="rId22" display="https://www.mpam.mp.br/images/3_TA_ao_CT_N%C2%BA_022-2021_-_MP-PGJ_3d457.pdf"/>
    <hyperlink ref="E11" r:id="rId23" display="https://www.mpam.mp.br/images/Contratos/2022/Aditivos/1%C2%BA_TA_ao_CT_n%C2%BA_13-2021_MP-PGJ_8df32.pdf"/>
    <hyperlink ref="E12" r:id="rId24" display="https://www.mpam.mp.br/images/CT_12-2023_-_MP-PGJ_f3cba.pdf"/>
    <hyperlink ref="E13" r:id="rId25"/>
    <hyperlink ref="E14" r:id="rId26" display="https://www.mpam.mp.br/images/1_TA_ao_CT_n.%C2%BA_031-2021_-_MP-PGJ_c67e9.pdf"/>
    <hyperlink ref="E15" r:id="rId27"/>
    <hyperlink ref="E16" r:id="rId28" display="https://www.mpam.mp.br/images/2%C2%BA_TAP_a_CT_n%C2%BA_33-2019_-_MP-PGJ_-_2021.018738_0778e.pdf"/>
    <hyperlink ref="E19" r:id="rId29" display="https://www.mpam.mp.br/images/3%C2%BA_TAP_a_CT_n%C2%BA_16-2020_-_MP-PGJ_-_2022.016682_e1fd1.pdf"/>
    <hyperlink ref="E18" r:id="rId30"/>
    <hyperlink ref="E17" r:id="rId31"/>
    <hyperlink ref="E20" r:id="rId32" display="https://www.mpam.mp.br/images/1_TA_%C3%A0_CT_n.%C2%BA_022-2021_-_MP-PGJ_a9a83.pdf"/>
  </hyperlinks>
  <pageMargins left="0.23622047244094491" right="0.23622047244094491" top="0.35433070866141736" bottom="0.74803149606299213" header="0.31496062992125984" footer="0.31496062992125984"/>
  <pageSetup scale="43" orientation="portrait" r:id="rId33"/>
  <drawing r:id="rId3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zoomScale="85" zoomScaleNormal="85" zoomScaleSheetLayoutView="80" workbookViewId="0">
      <selection activeCell="L7" sqref="L7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style="47" customWidth="1"/>
    <col min="6" max="6" width="18.7109375" style="3" customWidth="1"/>
    <col min="7" max="7" width="17.1406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1.5703125" customWidth="1"/>
    <col min="13" max="13" width="19" customWidth="1"/>
    <col min="14" max="14" width="14.42578125" customWidth="1"/>
    <col min="16" max="16" width="10.85546875" bestFit="1" customWidth="1"/>
    <col min="17" max="17" width="10.5703125" bestFit="1" customWidth="1"/>
  </cols>
  <sheetData>
    <row r="1" spans="1:13" ht="77.099999999999994" customHeight="1">
      <c r="C1" s="2"/>
      <c r="D1" s="2"/>
      <c r="G1" s="4"/>
      <c r="H1" s="4"/>
      <c r="I1" s="4"/>
      <c r="J1" s="2"/>
    </row>
    <row r="2" spans="1:13" ht="18" customHeight="1">
      <c r="A2" s="5" t="str">
        <f>[1]Bens!A2</f>
        <v>NOVEMBRO/2023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0.25" customHeight="1">
      <c r="A3" s="55" t="s">
        <v>1</v>
      </c>
      <c r="B3" s="55"/>
      <c r="C3" s="55"/>
      <c r="D3" s="55"/>
      <c r="E3" s="55"/>
      <c r="G3" s="4"/>
      <c r="H3" s="4"/>
      <c r="I3" s="4"/>
      <c r="J3" s="2"/>
    </row>
    <row r="4" spans="1:13" ht="15" customHeight="1"/>
    <row r="5" spans="1:13" ht="18" customHeight="1">
      <c r="A5" s="56" t="s">
        <v>167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3" ht="31.5" customHeight="1">
      <c r="A6" s="15" t="s">
        <v>3</v>
      </c>
      <c r="B6" s="15" t="s">
        <v>4</v>
      </c>
      <c r="C6" s="17" t="s">
        <v>5</v>
      </c>
      <c r="D6" s="17" t="s">
        <v>6</v>
      </c>
      <c r="E6" s="15" t="s">
        <v>7</v>
      </c>
      <c r="F6" s="15" t="s">
        <v>8</v>
      </c>
      <c r="G6" s="15" t="s">
        <v>9</v>
      </c>
      <c r="H6" s="18" t="s">
        <v>10</v>
      </c>
      <c r="I6" s="18" t="s">
        <v>11</v>
      </c>
      <c r="J6" s="17" t="s">
        <v>12</v>
      </c>
      <c r="K6" s="17" t="s">
        <v>13</v>
      </c>
      <c r="L6" s="17" t="s">
        <v>14</v>
      </c>
      <c r="M6" s="17" t="s">
        <v>15</v>
      </c>
    </row>
    <row r="7" spans="1:13" s="29" customFormat="1" ht="120">
      <c r="A7" s="20" t="s">
        <v>16</v>
      </c>
      <c r="B7" s="21">
        <v>1</v>
      </c>
      <c r="C7" s="21">
        <v>26605545000115</v>
      </c>
      <c r="D7" s="22" t="s">
        <v>168</v>
      </c>
      <c r="E7" s="52" t="s">
        <v>169</v>
      </c>
      <c r="F7" s="24" t="s">
        <v>170</v>
      </c>
      <c r="G7" s="25">
        <v>45231</v>
      </c>
      <c r="H7" s="26" t="s">
        <v>171</v>
      </c>
      <c r="I7" s="27">
        <v>16980</v>
      </c>
      <c r="J7" s="28">
        <v>45236</v>
      </c>
      <c r="K7" s="22" t="s">
        <v>21</v>
      </c>
      <c r="L7" s="27">
        <f>815.04+16164.96</f>
        <v>16980</v>
      </c>
      <c r="M7" s="26" t="s">
        <v>172</v>
      </c>
    </row>
    <row r="8" spans="1:13" s="29" customFormat="1" ht="105">
      <c r="A8" s="20" t="s">
        <v>16</v>
      </c>
      <c r="B8" s="21">
        <v>2</v>
      </c>
      <c r="C8" s="21">
        <v>86781069000115</v>
      </c>
      <c r="D8" s="22" t="s">
        <v>173</v>
      </c>
      <c r="E8" s="23" t="s">
        <v>174</v>
      </c>
      <c r="F8" s="24" t="s">
        <v>175</v>
      </c>
      <c r="G8" s="25">
        <v>45231</v>
      </c>
      <c r="H8" s="26" t="s">
        <v>176</v>
      </c>
      <c r="I8" s="53">
        <v>12800</v>
      </c>
      <c r="J8" s="28">
        <v>45236</v>
      </c>
      <c r="K8" s="22" t="s">
        <v>21</v>
      </c>
      <c r="L8" s="53">
        <f>12185.6+614.4</f>
        <v>12800</v>
      </c>
      <c r="M8" s="26" t="s">
        <v>177</v>
      </c>
    </row>
    <row r="9" spans="1:13" s="29" customFormat="1" ht="135">
      <c r="A9" s="20" t="s">
        <v>16</v>
      </c>
      <c r="B9" s="21">
        <v>3</v>
      </c>
      <c r="C9" s="21">
        <v>7273545000110</v>
      </c>
      <c r="D9" s="22" t="s">
        <v>178</v>
      </c>
      <c r="E9" s="52" t="s">
        <v>179</v>
      </c>
      <c r="F9" s="24" t="s">
        <v>180</v>
      </c>
      <c r="G9" s="25">
        <v>45231</v>
      </c>
      <c r="H9" s="26" t="s">
        <v>181</v>
      </c>
      <c r="I9" s="27">
        <v>4900</v>
      </c>
      <c r="J9" s="28">
        <v>45236</v>
      </c>
      <c r="K9" s="22" t="s">
        <v>21</v>
      </c>
      <c r="L9" s="27">
        <f>4655+245</f>
        <v>4900</v>
      </c>
      <c r="M9" s="26" t="s">
        <v>182</v>
      </c>
    </row>
    <row r="10" spans="1:13" s="29" customFormat="1" ht="105">
      <c r="A10" s="20" t="s">
        <v>16</v>
      </c>
      <c r="B10" s="21">
        <v>4</v>
      </c>
      <c r="C10" s="21">
        <v>33179565000137</v>
      </c>
      <c r="D10" s="22" t="s">
        <v>116</v>
      </c>
      <c r="E10" s="52" t="s">
        <v>183</v>
      </c>
      <c r="F10" s="24" t="s">
        <v>184</v>
      </c>
      <c r="G10" s="25">
        <v>45231</v>
      </c>
      <c r="H10" s="26" t="s">
        <v>185</v>
      </c>
      <c r="I10" s="27">
        <v>74167.83</v>
      </c>
      <c r="J10" s="28">
        <v>45236</v>
      </c>
      <c r="K10" s="22" t="s">
        <v>21</v>
      </c>
      <c r="L10" s="27">
        <f>70607.78+3560.05</f>
        <v>74167.83</v>
      </c>
      <c r="M10" s="26" t="s">
        <v>120</v>
      </c>
    </row>
    <row r="11" spans="1:13" s="29" customFormat="1" ht="120">
      <c r="A11" s="20" t="s">
        <v>16</v>
      </c>
      <c r="B11" s="21">
        <v>5</v>
      </c>
      <c r="C11" s="21">
        <v>18422603000147</v>
      </c>
      <c r="D11" s="22" t="s">
        <v>186</v>
      </c>
      <c r="E11" s="52" t="s">
        <v>187</v>
      </c>
      <c r="F11" s="24" t="s">
        <v>188</v>
      </c>
      <c r="G11" s="25">
        <v>45236</v>
      </c>
      <c r="H11" s="26" t="s">
        <v>189</v>
      </c>
      <c r="I11" s="27">
        <v>6200</v>
      </c>
      <c r="J11" s="28">
        <v>45236</v>
      </c>
      <c r="K11" s="22" t="s">
        <v>21</v>
      </c>
      <c r="L11" s="27">
        <f>5902.4+297.6</f>
        <v>6200</v>
      </c>
      <c r="M11" s="26" t="s">
        <v>190</v>
      </c>
    </row>
    <row r="12" spans="1:13" s="29" customFormat="1" ht="120">
      <c r="A12" s="20" t="s">
        <v>16</v>
      </c>
      <c r="B12" s="21">
        <v>6</v>
      </c>
      <c r="C12" s="21">
        <v>18876112000176</v>
      </c>
      <c r="D12" s="22" t="s">
        <v>191</v>
      </c>
      <c r="E12" s="52" t="s">
        <v>192</v>
      </c>
      <c r="F12" s="24" t="s">
        <v>193</v>
      </c>
      <c r="G12" s="25">
        <v>45236</v>
      </c>
      <c r="H12" s="26" t="s">
        <v>194</v>
      </c>
      <c r="I12" s="53">
        <v>6355.47</v>
      </c>
      <c r="J12" s="28">
        <v>45236</v>
      </c>
      <c r="K12" s="22" t="s">
        <v>21</v>
      </c>
      <c r="L12" s="27">
        <v>6355.47</v>
      </c>
      <c r="M12" s="26" t="s">
        <v>195</v>
      </c>
    </row>
    <row r="13" spans="1:13" s="29" customFormat="1" ht="120">
      <c r="A13" s="20" t="s">
        <v>16</v>
      </c>
      <c r="B13" s="21">
        <v>7</v>
      </c>
      <c r="C13" s="21">
        <v>604122000197</v>
      </c>
      <c r="D13" s="22" t="s">
        <v>196</v>
      </c>
      <c r="E13" s="52" t="s">
        <v>197</v>
      </c>
      <c r="F13" s="24" t="s">
        <v>198</v>
      </c>
      <c r="G13" s="25">
        <v>45236</v>
      </c>
      <c r="H13" s="26" t="s">
        <v>199</v>
      </c>
      <c r="I13" s="27">
        <v>335242.92</v>
      </c>
      <c r="J13" s="28">
        <v>45236</v>
      </c>
      <c r="K13" s="22" t="s">
        <v>21</v>
      </c>
      <c r="L13" s="27">
        <v>335242.92</v>
      </c>
      <c r="M13" s="26" t="s">
        <v>200</v>
      </c>
    </row>
    <row r="14" spans="1:13" s="29" customFormat="1" ht="120">
      <c r="A14" s="20" t="s">
        <v>16</v>
      </c>
      <c r="B14" s="21">
        <v>8</v>
      </c>
      <c r="C14" s="21">
        <v>21425192000158</v>
      </c>
      <c r="D14" s="22" t="s">
        <v>201</v>
      </c>
      <c r="E14" s="52" t="s">
        <v>202</v>
      </c>
      <c r="F14" s="24" t="s">
        <v>203</v>
      </c>
      <c r="G14" s="25">
        <v>45236</v>
      </c>
      <c r="H14" s="26" t="s">
        <v>204</v>
      </c>
      <c r="I14" s="27">
        <v>64500</v>
      </c>
      <c r="J14" s="28">
        <v>45236</v>
      </c>
      <c r="K14" s="22" t="s">
        <v>21</v>
      </c>
      <c r="L14" s="27">
        <f>61404+3096</f>
        <v>64500</v>
      </c>
      <c r="M14" s="26" t="s">
        <v>205</v>
      </c>
    </row>
    <row r="15" spans="1:13" s="29" customFormat="1" ht="120">
      <c r="A15" s="20" t="s">
        <v>16</v>
      </c>
      <c r="B15" s="21">
        <v>9</v>
      </c>
      <c r="C15" s="21">
        <v>21425192000158</v>
      </c>
      <c r="D15" s="22" t="s">
        <v>201</v>
      </c>
      <c r="E15" s="52" t="s">
        <v>206</v>
      </c>
      <c r="F15" s="24" t="s">
        <v>207</v>
      </c>
      <c r="G15" s="25">
        <v>45236</v>
      </c>
      <c r="H15" s="26" t="s">
        <v>208</v>
      </c>
      <c r="I15" s="27">
        <v>167500</v>
      </c>
      <c r="J15" s="28">
        <v>45236</v>
      </c>
      <c r="K15" s="22" t="s">
        <v>21</v>
      </c>
      <c r="L15" s="27">
        <f>159460+8040</f>
        <v>167500</v>
      </c>
      <c r="M15" s="26" t="s">
        <v>205</v>
      </c>
    </row>
    <row r="16" spans="1:13" s="29" customFormat="1" ht="120">
      <c r="A16" s="20" t="s">
        <v>16</v>
      </c>
      <c r="B16" s="21">
        <v>10</v>
      </c>
      <c r="C16" s="21">
        <v>40432544000147</v>
      </c>
      <c r="D16" s="22" t="s">
        <v>209</v>
      </c>
      <c r="E16" s="23" t="s">
        <v>210</v>
      </c>
      <c r="F16" s="24" t="s">
        <v>211</v>
      </c>
      <c r="G16" s="25">
        <v>45236</v>
      </c>
      <c r="H16" s="26" t="s">
        <v>212</v>
      </c>
      <c r="I16" s="53">
        <v>8.3699999999999992</v>
      </c>
      <c r="J16" s="28">
        <v>45236</v>
      </c>
      <c r="K16" s="22" t="s">
        <v>21</v>
      </c>
      <c r="L16" s="53">
        <v>8.3699999999999992</v>
      </c>
      <c r="M16" s="26" t="s">
        <v>213</v>
      </c>
    </row>
    <row r="17" spans="1:13" s="29" customFormat="1" ht="120">
      <c r="A17" s="20" t="s">
        <v>16</v>
      </c>
      <c r="B17" s="21">
        <v>11</v>
      </c>
      <c r="C17" s="21">
        <v>40432544000147</v>
      </c>
      <c r="D17" s="22" t="s">
        <v>209</v>
      </c>
      <c r="E17" s="23" t="s">
        <v>214</v>
      </c>
      <c r="F17" s="24" t="s">
        <v>215</v>
      </c>
      <c r="G17" s="25">
        <v>45236</v>
      </c>
      <c r="H17" s="26" t="s">
        <v>216</v>
      </c>
      <c r="I17" s="27">
        <v>16.690000000000001</v>
      </c>
      <c r="J17" s="28">
        <v>45236</v>
      </c>
      <c r="K17" s="22" t="s">
        <v>21</v>
      </c>
      <c r="L17" s="27">
        <v>16.690000000000001</v>
      </c>
      <c r="M17" s="26" t="s">
        <v>213</v>
      </c>
    </row>
    <row r="18" spans="1:13" s="29" customFormat="1" ht="120">
      <c r="A18" s="20" t="s">
        <v>16</v>
      </c>
      <c r="B18" s="21">
        <v>12</v>
      </c>
      <c r="C18" s="21">
        <v>40432544000147</v>
      </c>
      <c r="D18" s="22" t="s">
        <v>209</v>
      </c>
      <c r="E18" s="23" t="s">
        <v>217</v>
      </c>
      <c r="F18" s="24" t="s">
        <v>218</v>
      </c>
      <c r="G18" s="25">
        <v>45236</v>
      </c>
      <c r="H18" s="26" t="s">
        <v>219</v>
      </c>
      <c r="I18" s="27">
        <v>28.38</v>
      </c>
      <c r="J18" s="28">
        <v>45236</v>
      </c>
      <c r="K18" s="22" t="s">
        <v>21</v>
      </c>
      <c r="L18" s="27">
        <v>28.38</v>
      </c>
      <c r="M18" s="26" t="s">
        <v>213</v>
      </c>
    </row>
    <row r="19" spans="1:13" s="29" customFormat="1" ht="120">
      <c r="A19" s="20" t="s">
        <v>16</v>
      </c>
      <c r="B19" s="21">
        <v>13</v>
      </c>
      <c r="C19" s="21">
        <v>40432544000147</v>
      </c>
      <c r="D19" s="22" t="s">
        <v>209</v>
      </c>
      <c r="E19" s="23" t="s">
        <v>220</v>
      </c>
      <c r="F19" s="24" t="s">
        <v>221</v>
      </c>
      <c r="G19" s="25">
        <v>45236</v>
      </c>
      <c r="H19" s="26" t="s">
        <v>222</v>
      </c>
      <c r="I19" s="53">
        <v>5.67</v>
      </c>
      <c r="J19" s="28">
        <v>45236</v>
      </c>
      <c r="K19" s="22" t="s">
        <v>21</v>
      </c>
      <c r="L19" s="53">
        <v>5.67</v>
      </c>
      <c r="M19" s="26" t="s">
        <v>213</v>
      </c>
    </row>
    <row r="20" spans="1:13" s="29" customFormat="1" ht="120">
      <c r="A20" s="20" t="s">
        <v>16</v>
      </c>
      <c r="B20" s="21">
        <v>14</v>
      </c>
      <c r="C20" s="21">
        <v>40432544000147</v>
      </c>
      <c r="D20" s="22" t="s">
        <v>209</v>
      </c>
      <c r="E20" s="23" t="s">
        <v>223</v>
      </c>
      <c r="F20" s="24" t="s">
        <v>224</v>
      </c>
      <c r="G20" s="25">
        <v>45236</v>
      </c>
      <c r="H20" s="26" t="s">
        <v>225</v>
      </c>
      <c r="I20" s="53">
        <v>10.78</v>
      </c>
      <c r="J20" s="28">
        <v>45236</v>
      </c>
      <c r="K20" s="22" t="s">
        <v>21</v>
      </c>
      <c r="L20" s="53">
        <v>10.78</v>
      </c>
      <c r="M20" s="26" t="s">
        <v>213</v>
      </c>
    </row>
    <row r="21" spans="1:13" s="29" customFormat="1" ht="120">
      <c r="A21" s="20" t="s">
        <v>16</v>
      </c>
      <c r="B21" s="21">
        <v>15</v>
      </c>
      <c r="C21" s="21">
        <v>40432544000147</v>
      </c>
      <c r="D21" s="22" t="s">
        <v>209</v>
      </c>
      <c r="E21" s="32" t="s">
        <v>226</v>
      </c>
      <c r="F21" s="24" t="s">
        <v>227</v>
      </c>
      <c r="G21" s="25">
        <v>45236</v>
      </c>
      <c r="H21" s="26" t="s">
        <v>228</v>
      </c>
      <c r="I21" s="53">
        <v>239.12</v>
      </c>
      <c r="J21" s="28">
        <v>45236</v>
      </c>
      <c r="K21" s="22" t="s">
        <v>21</v>
      </c>
      <c r="L21" s="53">
        <v>239.12</v>
      </c>
      <c r="M21" s="26" t="s">
        <v>213</v>
      </c>
    </row>
    <row r="22" spans="1:13" s="29" customFormat="1" ht="120">
      <c r="A22" s="20" t="s">
        <v>16</v>
      </c>
      <c r="B22" s="21">
        <v>16</v>
      </c>
      <c r="C22" s="21">
        <v>40432544000147</v>
      </c>
      <c r="D22" s="22" t="s">
        <v>209</v>
      </c>
      <c r="E22" s="23" t="s">
        <v>229</v>
      </c>
      <c r="F22" s="24" t="s">
        <v>230</v>
      </c>
      <c r="G22" s="25">
        <v>45236</v>
      </c>
      <c r="H22" s="26" t="s">
        <v>231</v>
      </c>
      <c r="I22" s="53">
        <v>33.58</v>
      </c>
      <c r="J22" s="28">
        <v>45236</v>
      </c>
      <c r="K22" s="22" t="s">
        <v>21</v>
      </c>
      <c r="L22" s="53">
        <v>33.58</v>
      </c>
      <c r="M22" s="26" t="s">
        <v>213</v>
      </c>
    </row>
    <row r="23" spans="1:13" s="29" customFormat="1" ht="120">
      <c r="A23" s="20" t="s">
        <v>16</v>
      </c>
      <c r="B23" s="21">
        <v>17</v>
      </c>
      <c r="C23" s="21">
        <v>40432544000147</v>
      </c>
      <c r="D23" s="22" t="s">
        <v>209</v>
      </c>
      <c r="E23" s="23" t="s">
        <v>232</v>
      </c>
      <c r="F23" s="24" t="s">
        <v>233</v>
      </c>
      <c r="G23" s="25">
        <v>45236</v>
      </c>
      <c r="H23" s="26" t="s">
        <v>234</v>
      </c>
      <c r="I23" s="27">
        <v>35.770000000000003</v>
      </c>
      <c r="J23" s="28">
        <v>45236</v>
      </c>
      <c r="K23" s="22" t="s">
        <v>21</v>
      </c>
      <c r="L23" s="27">
        <v>35.770000000000003</v>
      </c>
      <c r="M23" s="26" t="s">
        <v>213</v>
      </c>
    </row>
    <row r="24" spans="1:13" s="29" customFormat="1" ht="120">
      <c r="A24" s="20" t="s">
        <v>16</v>
      </c>
      <c r="B24" s="21">
        <v>18</v>
      </c>
      <c r="C24" s="21">
        <v>40432544000147</v>
      </c>
      <c r="D24" s="22" t="s">
        <v>209</v>
      </c>
      <c r="E24" s="23" t="s">
        <v>235</v>
      </c>
      <c r="F24" s="24" t="s">
        <v>236</v>
      </c>
      <c r="G24" s="25">
        <v>45236</v>
      </c>
      <c r="H24" s="26" t="s">
        <v>237</v>
      </c>
      <c r="I24" s="53">
        <v>27.83</v>
      </c>
      <c r="J24" s="28">
        <v>45236</v>
      </c>
      <c r="K24" s="22" t="s">
        <v>21</v>
      </c>
      <c r="L24" s="53">
        <v>27.83</v>
      </c>
      <c r="M24" s="26" t="s">
        <v>213</v>
      </c>
    </row>
    <row r="25" spans="1:13" s="29" customFormat="1" ht="120">
      <c r="A25" s="20" t="s">
        <v>16</v>
      </c>
      <c r="B25" s="21">
        <v>19</v>
      </c>
      <c r="C25" s="21">
        <v>40432544000147</v>
      </c>
      <c r="D25" s="22" t="s">
        <v>209</v>
      </c>
      <c r="E25" s="23" t="s">
        <v>238</v>
      </c>
      <c r="F25" s="24" t="s">
        <v>239</v>
      </c>
      <c r="G25" s="25">
        <v>45236</v>
      </c>
      <c r="H25" s="26" t="s">
        <v>240</v>
      </c>
      <c r="I25" s="53">
        <v>21.04</v>
      </c>
      <c r="J25" s="28">
        <v>45236</v>
      </c>
      <c r="K25" s="22" t="s">
        <v>21</v>
      </c>
      <c r="L25" s="53">
        <v>21.04</v>
      </c>
      <c r="M25" s="26" t="s">
        <v>213</v>
      </c>
    </row>
    <row r="26" spans="1:13" s="29" customFormat="1" ht="105">
      <c r="A26" s="20" t="s">
        <v>16</v>
      </c>
      <c r="B26" s="21">
        <v>20</v>
      </c>
      <c r="C26" s="21">
        <v>86781069000115</v>
      </c>
      <c r="D26" s="22" t="s">
        <v>173</v>
      </c>
      <c r="E26" s="23" t="s">
        <v>241</v>
      </c>
      <c r="F26" s="24" t="s">
        <v>242</v>
      </c>
      <c r="G26" s="25">
        <v>45238</v>
      </c>
      <c r="H26" s="26" t="s">
        <v>243</v>
      </c>
      <c r="I26" s="53">
        <v>82579.199999999997</v>
      </c>
      <c r="J26" s="28">
        <v>45238</v>
      </c>
      <c r="K26" s="22" t="s">
        <v>21</v>
      </c>
      <c r="L26" s="53">
        <f>78615.4+3963.8</f>
        <v>82579.199999999997</v>
      </c>
      <c r="M26" s="26" t="s">
        <v>244</v>
      </c>
    </row>
    <row r="27" spans="1:13" s="29" customFormat="1" ht="105">
      <c r="A27" s="20" t="s">
        <v>16</v>
      </c>
      <c r="B27" s="21">
        <v>21</v>
      </c>
      <c r="C27" s="21">
        <v>33179565000137</v>
      </c>
      <c r="D27" s="22" t="s">
        <v>116</v>
      </c>
      <c r="E27" s="35" t="s">
        <v>245</v>
      </c>
      <c r="F27" s="24" t="s">
        <v>246</v>
      </c>
      <c r="G27" s="25">
        <v>45238</v>
      </c>
      <c r="H27" s="26" t="s">
        <v>247</v>
      </c>
      <c r="I27" s="27">
        <v>33394.99</v>
      </c>
      <c r="J27" s="28">
        <v>45238</v>
      </c>
      <c r="K27" s="22" t="s">
        <v>21</v>
      </c>
      <c r="L27" s="27">
        <f>31792.03+1602.96</f>
        <v>33394.99</v>
      </c>
      <c r="M27" s="26" t="s">
        <v>126</v>
      </c>
    </row>
    <row r="28" spans="1:13" s="29" customFormat="1" ht="105">
      <c r="A28" s="20" t="s">
        <v>16</v>
      </c>
      <c r="B28" s="21">
        <v>22</v>
      </c>
      <c r="C28" s="21">
        <v>33179565000137</v>
      </c>
      <c r="D28" s="22" t="s">
        <v>116</v>
      </c>
      <c r="E28" s="52" t="s">
        <v>248</v>
      </c>
      <c r="F28" s="24" t="s">
        <v>249</v>
      </c>
      <c r="G28" s="25">
        <v>45238</v>
      </c>
      <c r="H28" s="26" t="s">
        <v>250</v>
      </c>
      <c r="I28" s="53">
        <v>258.39999999999998</v>
      </c>
      <c r="J28" s="28" t="s">
        <v>251</v>
      </c>
      <c r="K28" s="22" t="s">
        <v>252</v>
      </c>
      <c r="L28" s="28" t="s">
        <v>251</v>
      </c>
      <c r="M28" s="26" t="s">
        <v>126</v>
      </c>
    </row>
    <row r="29" spans="1:13" s="29" customFormat="1" ht="105">
      <c r="A29" s="20" t="s">
        <v>16</v>
      </c>
      <c r="B29" s="21">
        <v>23</v>
      </c>
      <c r="C29" s="21">
        <v>2341467000120</v>
      </c>
      <c r="D29" s="22" t="s">
        <v>253</v>
      </c>
      <c r="E29" s="52" t="s">
        <v>254</v>
      </c>
      <c r="F29" s="33" t="s">
        <v>255</v>
      </c>
      <c r="G29" s="25">
        <v>45238</v>
      </c>
      <c r="H29" s="26" t="s">
        <v>256</v>
      </c>
      <c r="I29" s="53">
        <v>8666.7199999999993</v>
      </c>
      <c r="J29" s="25">
        <v>45238</v>
      </c>
      <c r="K29" s="22" t="s">
        <v>21</v>
      </c>
      <c r="L29" s="53">
        <f>8283.35+383.37</f>
        <v>8666.7200000000012</v>
      </c>
      <c r="M29" s="26" t="s">
        <v>257</v>
      </c>
    </row>
    <row r="30" spans="1:13" s="29" customFormat="1" ht="105">
      <c r="A30" s="20" t="s">
        <v>16</v>
      </c>
      <c r="B30" s="21">
        <v>24</v>
      </c>
      <c r="C30" s="21">
        <v>2341467000120</v>
      </c>
      <c r="D30" s="22" t="s">
        <v>253</v>
      </c>
      <c r="E30" s="35" t="s">
        <v>258</v>
      </c>
      <c r="F30" s="33" t="s">
        <v>255</v>
      </c>
      <c r="G30" s="25">
        <v>45238</v>
      </c>
      <c r="H30" s="26" t="s">
        <v>259</v>
      </c>
      <c r="I30" s="27">
        <v>4965.33</v>
      </c>
      <c r="J30" s="28">
        <v>45238</v>
      </c>
      <c r="K30" s="22" t="s">
        <v>21</v>
      </c>
      <c r="L30" s="27">
        <v>4965.33</v>
      </c>
      <c r="M30" s="26" t="s">
        <v>257</v>
      </c>
    </row>
    <row r="31" spans="1:13" s="29" customFormat="1" ht="120">
      <c r="A31" s="20" t="s">
        <v>16</v>
      </c>
      <c r="B31" s="21">
        <v>25</v>
      </c>
      <c r="C31" s="31">
        <v>11699529000161</v>
      </c>
      <c r="D31" s="22" t="s">
        <v>260</v>
      </c>
      <c r="E31" s="32" t="s">
        <v>261</v>
      </c>
      <c r="F31" s="33" t="s">
        <v>262</v>
      </c>
      <c r="G31" s="25">
        <v>45238</v>
      </c>
      <c r="H31" s="26" t="s">
        <v>263</v>
      </c>
      <c r="I31" s="27">
        <v>17068.75</v>
      </c>
      <c r="J31" s="28">
        <v>45238</v>
      </c>
      <c r="K31" s="22" t="s">
        <v>21</v>
      </c>
      <c r="L31" s="27">
        <v>17068.75</v>
      </c>
      <c r="M31" s="26" t="s">
        <v>264</v>
      </c>
    </row>
    <row r="32" spans="1:13" s="29" customFormat="1" ht="120">
      <c r="A32" s="20" t="s">
        <v>16</v>
      </c>
      <c r="B32" s="21">
        <v>26</v>
      </c>
      <c r="C32" s="31">
        <v>27985750000116</v>
      </c>
      <c r="D32" s="22" t="s">
        <v>17</v>
      </c>
      <c r="E32" s="32" t="s">
        <v>265</v>
      </c>
      <c r="F32" s="24" t="s">
        <v>266</v>
      </c>
      <c r="G32" s="25">
        <v>45239</v>
      </c>
      <c r="H32" s="26" t="s">
        <v>267</v>
      </c>
      <c r="I32" s="53">
        <v>750</v>
      </c>
      <c r="J32" s="28">
        <v>45239</v>
      </c>
      <c r="K32" s="22" t="s">
        <v>21</v>
      </c>
      <c r="L32" s="53">
        <f>734.92+15.08</f>
        <v>750</v>
      </c>
      <c r="M32" s="26" t="s">
        <v>268</v>
      </c>
    </row>
    <row r="33" spans="1:13" s="29" customFormat="1" ht="105">
      <c r="A33" s="20" t="s">
        <v>16</v>
      </c>
      <c r="B33" s="21">
        <v>27</v>
      </c>
      <c r="C33" s="22">
        <v>17398132000116</v>
      </c>
      <c r="D33" s="54" t="s">
        <v>269</v>
      </c>
      <c r="E33" s="35" t="s">
        <v>270</v>
      </c>
      <c r="F33" s="33" t="s">
        <v>271</v>
      </c>
      <c r="G33" s="25">
        <v>45240</v>
      </c>
      <c r="H33" s="26" t="s">
        <v>272</v>
      </c>
      <c r="I33" s="27">
        <v>50</v>
      </c>
      <c r="J33" s="28">
        <v>45240</v>
      </c>
      <c r="K33" s="22" t="s">
        <v>21</v>
      </c>
      <c r="L33" s="27">
        <v>50</v>
      </c>
      <c r="M33" s="26" t="s">
        <v>273</v>
      </c>
    </row>
    <row r="34" spans="1:13" s="29" customFormat="1" ht="135">
      <c r="A34" s="20" t="s">
        <v>16</v>
      </c>
      <c r="B34" s="21">
        <v>28</v>
      </c>
      <c r="C34" s="22">
        <v>7273545000110</v>
      </c>
      <c r="D34" s="54" t="s">
        <v>178</v>
      </c>
      <c r="E34" s="35" t="s">
        <v>274</v>
      </c>
      <c r="F34" s="33" t="s">
        <v>275</v>
      </c>
      <c r="G34" s="25">
        <v>45243</v>
      </c>
      <c r="H34" s="26" t="s">
        <v>276</v>
      </c>
      <c r="I34" s="27">
        <v>3600</v>
      </c>
      <c r="J34" s="25">
        <v>45243</v>
      </c>
      <c r="K34" s="22" t="s">
        <v>21</v>
      </c>
      <c r="L34" s="27">
        <f>3420+180</f>
        <v>3600</v>
      </c>
      <c r="M34" s="26" t="s">
        <v>277</v>
      </c>
    </row>
    <row r="35" spans="1:13" s="29" customFormat="1" ht="75">
      <c r="A35" s="20" t="s">
        <v>16</v>
      </c>
      <c r="B35" s="21">
        <v>29</v>
      </c>
      <c r="C35" s="22">
        <v>4435196000106</v>
      </c>
      <c r="D35" s="54" t="s">
        <v>278</v>
      </c>
      <c r="E35" s="32" t="s">
        <v>279</v>
      </c>
      <c r="F35" s="33" t="s">
        <v>280</v>
      </c>
      <c r="G35" s="25">
        <v>45243</v>
      </c>
      <c r="H35" s="26" t="s">
        <v>281</v>
      </c>
      <c r="I35" s="27">
        <v>2703</v>
      </c>
      <c r="J35" s="25">
        <v>45243</v>
      </c>
      <c r="K35" s="22" t="s">
        <v>21</v>
      </c>
      <c r="L35" s="27">
        <f>2519.2+54.06+129.74</f>
        <v>2703</v>
      </c>
      <c r="M35" s="26" t="s">
        <v>282</v>
      </c>
    </row>
    <row r="36" spans="1:13" s="29" customFormat="1" ht="120">
      <c r="A36" s="20" t="s">
        <v>16</v>
      </c>
      <c r="B36" s="21">
        <v>30</v>
      </c>
      <c r="C36" s="22">
        <v>10181964000137</v>
      </c>
      <c r="D36" s="54" t="s">
        <v>283</v>
      </c>
      <c r="E36" s="35" t="s">
        <v>284</v>
      </c>
      <c r="F36" s="33" t="s">
        <v>285</v>
      </c>
      <c r="G36" s="25">
        <v>45243</v>
      </c>
      <c r="H36" s="26" t="s">
        <v>286</v>
      </c>
      <c r="I36" s="27">
        <v>18824.34</v>
      </c>
      <c r="J36" s="25">
        <v>45243</v>
      </c>
      <c r="K36" s="22" t="s">
        <v>21</v>
      </c>
      <c r="L36" s="27">
        <f>18113.65+18.14+4.29+170.12+441.91+76.23</f>
        <v>18824.34</v>
      </c>
      <c r="M36" s="26" t="s">
        <v>287</v>
      </c>
    </row>
    <row r="37" spans="1:13" s="29" customFormat="1" ht="120">
      <c r="A37" s="20" t="s">
        <v>16</v>
      </c>
      <c r="B37" s="21">
        <v>31</v>
      </c>
      <c r="C37" s="22">
        <v>5340639000130</v>
      </c>
      <c r="D37" s="54" t="s">
        <v>288</v>
      </c>
      <c r="E37" s="35" t="s">
        <v>289</v>
      </c>
      <c r="F37" s="33" t="s">
        <v>290</v>
      </c>
      <c r="G37" s="25">
        <v>45243</v>
      </c>
      <c r="H37" s="26" t="s">
        <v>291</v>
      </c>
      <c r="I37" s="27">
        <v>238.19</v>
      </c>
      <c r="J37" s="25">
        <v>45243</v>
      </c>
      <c r="K37" s="22" t="s">
        <v>21</v>
      </c>
      <c r="L37" s="27">
        <v>238.19</v>
      </c>
      <c r="M37" s="26" t="s">
        <v>292</v>
      </c>
    </row>
    <row r="38" spans="1:13" s="29" customFormat="1" ht="120">
      <c r="A38" s="20" t="s">
        <v>16</v>
      </c>
      <c r="B38" s="21">
        <v>32</v>
      </c>
      <c r="C38" s="21">
        <v>82845322000104</v>
      </c>
      <c r="D38" s="22" t="s">
        <v>293</v>
      </c>
      <c r="E38" s="52" t="s">
        <v>294</v>
      </c>
      <c r="F38" s="24" t="s">
        <v>295</v>
      </c>
      <c r="G38" s="25">
        <v>45243</v>
      </c>
      <c r="H38" s="26" t="s">
        <v>296</v>
      </c>
      <c r="I38" s="57">
        <v>51220.61</v>
      </c>
      <c r="J38" s="25">
        <v>45243</v>
      </c>
      <c r="K38" s="22" t="s">
        <v>21</v>
      </c>
      <c r="L38" s="57">
        <f>48762+2458.61</f>
        <v>51220.61</v>
      </c>
      <c r="M38" s="26" t="s">
        <v>297</v>
      </c>
    </row>
    <row r="39" spans="1:13" s="29" customFormat="1" ht="120">
      <c r="A39" s="20" t="s">
        <v>16</v>
      </c>
      <c r="B39" s="21">
        <v>33</v>
      </c>
      <c r="C39" s="21">
        <v>2037069000115</v>
      </c>
      <c r="D39" s="22" t="s">
        <v>298</v>
      </c>
      <c r="E39" s="52" t="s">
        <v>299</v>
      </c>
      <c r="F39" s="24" t="s">
        <v>300</v>
      </c>
      <c r="G39" s="25">
        <v>45244</v>
      </c>
      <c r="H39" s="26" t="s">
        <v>301</v>
      </c>
      <c r="I39" s="27">
        <v>53624.99</v>
      </c>
      <c r="J39" s="25">
        <v>45244</v>
      </c>
      <c r="K39" s="22" t="s">
        <v>21</v>
      </c>
      <c r="L39" s="27">
        <f>43376.66+2979.17+714.99</f>
        <v>47070.82</v>
      </c>
      <c r="M39" s="26" t="s">
        <v>302</v>
      </c>
    </row>
    <row r="40" spans="1:13" s="29" customFormat="1" ht="135">
      <c r="A40" s="20" t="s">
        <v>16</v>
      </c>
      <c r="B40" s="21">
        <v>34</v>
      </c>
      <c r="C40" s="21">
        <v>2037069000115</v>
      </c>
      <c r="D40" s="22" t="s">
        <v>298</v>
      </c>
      <c r="E40" s="52" t="s">
        <v>303</v>
      </c>
      <c r="F40" s="24" t="s">
        <v>300</v>
      </c>
      <c r="G40" s="25">
        <v>45244</v>
      </c>
      <c r="H40" s="26" t="s">
        <v>304</v>
      </c>
      <c r="I40" s="27">
        <v>5958.33</v>
      </c>
      <c r="J40" s="25">
        <v>45244</v>
      </c>
      <c r="K40" s="22" t="s">
        <v>21</v>
      </c>
      <c r="L40" s="27">
        <v>5958.33</v>
      </c>
      <c r="M40" s="26" t="s">
        <v>302</v>
      </c>
    </row>
    <row r="41" spans="1:13" s="29" customFormat="1" ht="105">
      <c r="A41" s="20" t="s">
        <v>16</v>
      </c>
      <c r="B41" s="21">
        <v>35</v>
      </c>
      <c r="C41" s="21">
        <v>12891300000197</v>
      </c>
      <c r="D41" s="22" t="s">
        <v>305</v>
      </c>
      <c r="E41" s="52" t="s">
        <v>306</v>
      </c>
      <c r="F41" s="24" t="s">
        <v>307</v>
      </c>
      <c r="G41" s="25">
        <v>45244</v>
      </c>
      <c r="H41" s="26" t="s">
        <v>308</v>
      </c>
      <c r="I41" s="53">
        <v>263166.84000000003</v>
      </c>
      <c r="J41" s="25">
        <v>45244</v>
      </c>
      <c r="K41" s="22" t="s">
        <v>21</v>
      </c>
      <c r="L41" s="27">
        <f>222443.81+13158.34+3158</f>
        <v>238760.15</v>
      </c>
      <c r="M41" s="26" t="s">
        <v>309</v>
      </c>
    </row>
    <row r="42" spans="1:13" s="29" customFormat="1" ht="105">
      <c r="A42" s="20" t="s">
        <v>16</v>
      </c>
      <c r="B42" s="21">
        <v>36</v>
      </c>
      <c r="C42" s="21">
        <v>2341467000120</v>
      </c>
      <c r="D42" s="54" t="s">
        <v>253</v>
      </c>
      <c r="E42" s="35" t="s">
        <v>310</v>
      </c>
      <c r="F42" s="33" t="s">
        <v>311</v>
      </c>
      <c r="G42" s="25">
        <v>45246</v>
      </c>
      <c r="H42" s="26" t="s">
        <v>312</v>
      </c>
      <c r="I42" s="27">
        <v>13432.38</v>
      </c>
      <c r="J42" s="25">
        <v>45246</v>
      </c>
      <c r="K42" s="22" t="s">
        <v>21</v>
      </c>
      <c r="L42" s="27">
        <f>13051.4+380.98</f>
        <v>13432.38</v>
      </c>
      <c r="M42" s="26" t="s">
        <v>313</v>
      </c>
    </row>
    <row r="43" spans="1:13" s="29" customFormat="1" ht="105">
      <c r="A43" s="20" t="s">
        <v>16</v>
      </c>
      <c r="B43" s="21">
        <v>37</v>
      </c>
      <c r="C43" s="21">
        <v>60501293000112</v>
      </c>
      <c r="D43" s="22" t="s">
        <v>314</v>
      </c>
      <c r="E43" s="52" t="s">
        <v>315</v>
      </c>
      <c r="F43" s="24" t="s">
        <v>316</v>
      </c>
      <c r="G43" s="25">
        <v>45246</v>
      </c>
      <c r="H43" s="26" t="s">
        <v>317</v>
      </c>
      <c r="I43" s="27">
        <v>2873.69</v>
      </c>
      <c r="J43" s="25">
        <v>45247</v>
      </c>
      <c r="K43" s="22" t="s">
        <v>21</v>
      </c>
      <c r="L43" s="27">
        <f>2839.21+34.48</f>
        <v>2873.69</v>
      </c>
      <c r="M43" s="26" t="s">
        <v>318</v>
      </c>
    </row>
    <row r="44" spans="1:13" s="29" customFormat="1" ht="90">
      <c r="A44" s="20" t="s">
        <v>16</v>
      </c>
      <c r="B44" s="21">
        <v>38</v>
      </c>
      <c r="C44" s="21">
        <v>60501293000112</v>
      </c>
      <c r="D44" s="22" t="s">
        <v>314</v>
      </c>
      <c r="E44" s="52" t="s">
        <v>319</v>
      </c>
      <c r="F44" s="24" t="s">
        <v>320</v>
      </c>
      <c r="G44" s="25">
        <v>45246</v>
      </c>
      <c r="H44" s="26" t="s">
        <v>321</v>
      </c>
      <c r="I44" s="27">
        <v>3158.12</v>
      </c>
      <c r="J44" s="25">
        <v>45247</v>
      </c>
      <c r="K44" s="22" t="s">
        <v>21</v>
      </c>
      <c r="L44" s="27">
        <f>3120.22+37.9</f>
        <v>3158.12</v>
      </c>
      <c r="M44" s="26" t="s">
        <v>318</v>
      </c>
    </row>
    <row r="45" spans="1:13" s="29" customFormat="1" ht="105">
      <c r="A45" s="20" t="s">
        <v>16</v>
      </c>
      <c r="B45" s="21">
        <v>39</v>
      </c>
      <c r="C45" s="21">
        <v>60501293000112</v>
      </c>
      <c r="D45" s="22" t="s">
        <v>314</v>
      </c>
      <c r="E45" s="52" t="s">
        <v>322</v>
      </c>
      <c r="F45" s="24" t="s">
        <v>323</v>
      </c>
      <c r="G45" s="25">
        <v>45246</v>
      </c>
      <c r="H45" s="26" t="s">
        <v>324</v>
      </c>
      <c r="I45" s="53">
        <v>2873.69</v>
      </c>
      <c r="J45" s="25">
        <v>45247</v>
      </c>
      <c r="K45" s="22" t="s">
        <v>21</v>
      </c>
      <c r="L45" s="53">
        <f>2839.21+34.48</f>
        <v>2873.69</v>
      </c>
      <c r="M45" s="26" t="s">
        <v>318</v>
      </c>
    </row>
    <row r="46" spans="1:13" s="29" customFormat="1" ht="90">
      <c r="A46" s="20" t="s">
        <v>16</v>
      </c>
      <c r="B46" s="21">
        <v>40</v>
      </c>
      <c r="C46" s="21">
        <v>60501293000112</v>
      </c>
      <c r="D46" s="22" t="s">
        <v>314</v>
      </c>
      <c r="E46" s="35" t="s">
        <v>325</v>
      </c>
      <c r="F46" s="33" t="s">
        <v>326</v>
      </c>
      <c r="G46" s="25">
        <v>45246</v>
      </c>
      <c r="H46" s="26" t="s">
        <v>327</v>
      </c>
      <c r="I46" s="27">
        <v>3158.12</v>
      </c>
      <c r="J46" s="28">
        <v>45247</v>
      </c>
      <c r="K46" s="22" t="s">
        <v>21</v>
      </c>
      <c r="L46" s="27">
        <f>3120.22+37.9</f>
        <v>3158.12</v>
      </c>
      <c r="M46" s="26" t="s">
        <v>318</v>
      </c>
    </row>
    <row r="47" spans="1:13" s="29" customFormat="1" ht="90">
      <c r="A47" s="20" t="s">
        <v>16</v>
      </c>
      <c r="B47" s="21">
        <v>41</v>
      </c>
      <c r="C47" s="21">
        <v>60501293000112</v>
      </c>
      <c r="D47" s="22" t="s">
        <v>314</v>
      </c>
      <c r="E47" s="35" t="s">
        <v>328</v>
      </c>
      <c r="F47" s="33" t="s">
        <v>329</v>
      </c>
      <c r="G47" s="25">
        <v>45246</v>
      </c>
      <c r="H47" s="26" t="s">
        <v>330</v>
      </c>
      <c r="I47" s="27">
        <v>2873.69</v>
      </c>
      <c r="J47" s="25">
        <v>45247</v>
      </c>
      <c r="K47" s="22" t="s">
        <v>21</v>
      </c>
      <c r="L47" s="27">
        <f>2839.21+34.48</f>
        <v>2873.69</v>
      </c>
      <c r="M47" s="26" t="s">
        <v>318</v>
      </c>
    </row>
    <row r="48" spans="1:13" s="29" customFormat="1" ht="105">
      <c r="A48" s="20" t="s">
        <v>16</v>
      </c>
      <c r="B48" s="21">
        <v>42</v>
      </c>
      <c r="C48" s="21">
        <v>60501293000112</v>
      </c>
      <c r="D48" s="22" t="s">
        <v>314</v>
      </c>
      <c r="E48" s="52" t="s">
        <v>331</v>
      </c>
      <c r="F48" s="24" t="s">
        <v>332</v>
      </c>
      <c r="G48" s="25">
        <v>45246</v>
      </c>
      <c r="H48" s="26" t="s">
        <v>333</v>
      </c>
      <c r="I48" s="27">
        <v>3158.12</v>
      </c>
      <c r="J48" s="25">
        <v>45247</v>
      </c>
      <c r="K48" s="22" t="s">
        <v>21</v>
      </c>
      <c r="L48" s="27">
        <f>3120.22+37.9</f>
        <v>3158.12</v>
      </c>
      <c r="M48" s="26" t="s">
        <v>318</v>
      </c>
    </row>
    <row r="49" spans="1:13" s="29" customFormat="1" ht="135">
      <c r="A49" s="20" t="s">
        <v>16</v>
      </c>
      <c r="B49" s="21">
        <v>43</v>
      </c>
      <c r="C49" s="21">
        <v>26722189000110</v>
      </c>
      <c r="D49" s="22" t="s">
        <v>334</v>
      </c>
      <c r="E49" s="52" t="s">
        <v>335</v>
      </c>
      <c r="F49" s="24" t="s">
        <v>336</v>
      </c>
      <c r="G49" s="25">
        <v>45246</v>
      </c>
      <c r="H49" s="26" t="s">
        <v>337</v>
      </c>
      <c r="I49" s="53">
        <v>142277.76999999999</v>
      </c>
      <c r="J49" s="25">
        <v>45247</v>
      </c>
      <c r="K49" s="22" t="s">
        <v>21</v>
      </c>
      <c r="L49" s="27">
        <f>139004.97+845.41+416.71+1950.79+1.08+35.42+2.1+3.49+4.91+2.21+10.68</f>
        <v>142277.76999999999</v>
      </c>
      <c r="M49" s="26" t="s">
        <v>338</v>
      </c>
    </row>
    <row r="50" spans="1:13" s="29" customFormat="1" ht="105">
      <c r="A50" s="20" t="s">
        <v>16</v>
      </c>
      <c r="B50" s="21">
        <v>44</v>
      </c>
      <c r="C50" s="21">
        <v>2341467000120</v>
      </c>
      <c r="D50" s="22" t="s">
        <v>253</v>
      </c>
      <c r="E50" s="52" t="s">
        <v>339</v>
      </c>
      <c r="F50" s="24" t="s">
        <v>340</v>
      </c>
      <c r="G50" s="25">
        <v>45251</v>
      </c>
      <c r="H50" s="26" t="s">
        <v>341</v>
      </c>
      <c r="I50" s="53">
        <v>52315.43</v>
      </c>
      <c r="J50" s="25">
        <v>45254</v>
      </c>
      <c r="K50" s="22" t="s">
        <v>21</v>
      </c>
      <c r="L50" s="53">
        <f>51077.09+1238.34</f>
        <v>52315.429999999993</v>
      </c>
      <c r="M50" s="26" t="s">
        <v>342</v>
      </c>
    </row>
    <row r="51" spans="1:13" s="29" customFormat="1" ht="105">
      <c r="A51" s="20" t="s">
        <v>16</v>
      </c>
      <c r="B51" s="21">
        <v>45</v>
      </c>
      <c r="C51" s="22">
        <v>2341467000120</v>
      </c>
      <c r="D51" s="54" t="s">
        <v>253</v>
      </c>
      <c r="E51" s="35" t="s">
        <v>343</v>
      </c>
      <c r="F51" s="33" t="s">
        <v>344</v>
      </c>
      <c r="G51" s="25">
        <v>45251</v>
      </c>
      <c r="H51" s="26" t="s">
        <v>345</v>
      </c>
      <c r="I51" s="27">
        <v>33324.730000000003</v>
      </c>
      <c r="J51" s="25">
        <v>45254</v>
      </c>
      <c r="K51" s="22" t="s">
        <v>21</v>
      </c>
      <c r="L51" s="27">
        <f>32668.41+656.32</f>
        <v>33324.730000000003</v>
      </c>
      <c r="M51" s="26" t="s">
        <v>342</v>
      </c>
    </row>
    <row r="52" spans="1:13" s="29" customFormat="1" ht="105">
      <c r="A52" s="20" t="s">
        <v>16</v>
      </c>
      <c r="B52" s="21">
        <v>46</v>
      </c>
      <c r="C52" s="21">
        <v>4435196000106</v>
      </c>
      <c r="D52" s="22" t="s">
        <v>278</v>
      </c>
      <c r="E52" s="32" t="s">
        <v>346</v>
      </c>
      <c r="F52" s="33" t="s">
        <v>347</v>
      </c>
      <c r="G52" s="25">
        <v>45251</v>
      </c>
      <c r="H52" s="26" t="s">
        <v>348</v>
      </c>
      <c r="I52" s="27">
        <v>4783</v>
      </c>
      <c r="J52" s="25">
        <v>45254</v>
      </c>
      <c r="K52" s="22" t="s">
        <v>21</v>
      </c>
      <c r="L52" s="27">
        <f>4553.42+229.58</f>
        <v>4783</v>
      </c>
      <c r="M52" s="26" t="s">
        <v>349</v>
      </c>
    </row>
    <row r="53" spans="1:13" s="29" customFormat="1" ht="105">
      <c r="A53" s="20" t="s">
        <v>16</v>
      </c>
      <c r="B53" s="21">
        <v>47</v>
      </c>
      <c r="C53" s="21">
        <v>11379887000197</v>
      </c>
      <c r="D53" s="22" t="s">
        <v>350</v>
      </c>
      <c r="E53" s="35" t="s">
        <v>351</v>
      </c>
      <c r="F53" s="33" t="s">
        <v>352</v>
      </c>
      <c r="G53" s="25">
        <v>45251</v>
      </c>
      <c r="H53" s="26" t="s">
        <v>353</v>
      </c>
      <c r="I53" s="27">
        <v>1854.95</v>
      </c>
      <c r="J53" s="25">
        <v>45254</v>
      </c>
      <c r="K53" s="22" t="s">
        <v>21</v>
      </c>
      <c r="L53" s="27">
        <v>1854.95</v>
      </c>
      <c r="M53" s="26" t="s">
        <v>354</v>
      </c>
    </row>
    <row r="54" spans="1:13" s="29" customFormat="1" ht="90">
      <c r="A54" s="20" t="s">
        <v>16</v>
      </c>
      <c r="B54" s="21">
        <v>48</v>
      </c>
      <c r="C54" s="21">
        <v>5340639000130</v>
      </c>
      <c r="D54" s="22" t="s">
        <v>288</v>
      </c>
      <c r="E54" s="35" t="s">
        <v>355</v>
      </c>
      <c r="F54" s="33" t="s">
        <v>356</v>
      </c>
      <c r="G54" s="25">
        <v>45251</v>
      </c>
      <c r="H54" s="26" t="s">
        <v>357</v>
      </c>
      <c r="I54" s="53">
        <v>4172.3599999999997</v>
      </c>
      <c r="J54" s="25">
        <v>45254</v>
      </c>
      <c r="K54" s="22" t="s">
        <v>21</v>
      </c>
      <c r="L54" s="53">
        <v>4172.3599999999997</v>
      </c>
      <c r="M54" s="26" t="s">
        <v>358</v>
      </c>
    </row>
    <row r="55" spans="1:13" s="29" customFormat="1" ht="90">
      <c r="A55" s="20" t="s">
        <v>16</v>
      </c>
      <c r="B55" s="21">
        <v>49</v>
      </c>
      <c r="C55" s="21">
        <v>5340639000130</v>
      </c>
      <c r="D55" s="22" t="s">
        <v>288</v>
      </c>
      <c r="E55" s="35" t="s">
        <v>359</v>
      </c>
      <c r="F55" s="33" t="s">
        <v>360</v>
      </c>
      <c r="G55" s="25">
        <v>45251</v>
      </c>
      <c r="H55" s="26" t="s">
        <v>361</v>
      </c>
      <c r="I55" s="27">
        <v>584.47</v>
      </c>
      <c r="J55" s="25">
        <v>45254</v>
      </c>
      <c r="K55" s="22" t="s">
        <v>21</v>
      </c>
      <c r="L55" s="27">
        <v>584.47</v>
      </c>
      <c r="M55" s="26" t="s">
        <v>358</v>
      </c>
    </row>
    <row r="56" spans="1:13" ht="90">
      <c r="A56" s="20" t="s">
        <v>16</v>
      </c>
      <c r="B56" s="21">
        <v>50</v>
      </c>
      <c r="C56" s="21">
        <v>11699529000161</v>
      </c>
      <c r="D56" s="22" t="s">
        <v>260</v>
      </c>
      <c r="E56" s="32" t="s">
        <v>362</v>
      </c>
      <c r="F56" s="33" t="s">
        <v>363</v>
      </c>
      <c r="G56" s="25">
        <v>45251</v>
      </c>
      <c r="H56" s="26" t="s">
        <v>364</v>
      </c>
      <c r="I56" s="27">
        <v>16500</v>
      </c>
      <c r="J56" s="28">
        <v>45254</v>
      </c>
      <c r="K56" s="22" t="s">
        <v>21</v>
      </c>
      <c r="L56" s="27">
        <v>16500</v>
      </c>
      <c r="M56" s="26" t="s">
        <v>365</v>
      </c>
    </row>
    <row r="57" spans="1:13" s="29" customFormat="1" ht="105">
      <c r="A57" s="20" t="s">
        <v>16</v>
      </c>
      <c r="B57" s="21">
        <v>51</v>
      </c>
      <c r="C57" s="21">
        <v>5610079000196</v>
      </c>
      <c r="D57" s="22" t="s">
        <v>366</v>
      </c>
      <c r="E57" s="35" t="s">
        <v>367</v>
      </c>
      <c r="F57" s="33" t="s">
        <v>368</v>
      </c>
      <c r="G57" s="25">
        <v>45251</v>
      </c>
      <c r="H57" s="26" t="s">
        <v>369</v>
      </c>
      <c r="I57" s="27">
        <v>186.23</v>
      </c>
      <c r="J57" s="25">
        <v>45254</v>
      </c>
      <c r="K57" s="22" t="s">
        <v>21</v>
      </c>
      <c r="L57" s="27">
        <v>186.23</v>
      </c>
      <c r="M57" s="26" t="s">
        <v>370</v>
      </c>
    </row>
    <row r="58" spans="1:13" s="29" customFormat="1" ht="105">
      <c r="A58" s="20" t="s">
        <v>16</v>
      </c>
      <c r="B58" s="21">
        <v>52</v>
      </c>
      <c r="C58" s="21">
        <v>5610079000196</v>
      </c>
      <c r="D58" s="22" t="s">
        <v>366</v>
      </c>
      <c r="E58" s="52" t="s">
        <v>371</v>
      </c>
      <c r="F58" s="24" t="s">
        <v>372</v>
      </c>
      <c r="G58" s="25">
        <v>45251</v>
      </c>
      <c r="H58" s="26" t="s">
        <v>373</v>
      </c>
      <c r="I58" s="27">
        <v>186.23</v>
      </c>
      <c r="J58" s="25">
        <v>45254</v>
      </c>
      <c r="K58" s="22" t="s">
        <v>21</v>
      </c>
      <c r="L58" s="27">
        <v>186.23</v>
      </c>
      <c r="M58" s="26" t="s">
        <v>374</v>
      </c>
    </row>
    <row r="59" spans="1:13" s="29" customFormat="1" ht="150">
      <c r="A59" s="20" t="s">
        <v>16</v>
      </c>
      <c r="B59" s="21">
        <v>53</v>
      </c>
      <c r="C59" s="21">
        <v>3264927000127</v>
      </c>
      <c r="D59" s="22" t="s">
        <v>375</v>
      </c>
      <c r="E59" s="52" t="s">
        <v>376</v>
      </c>
      <c r="F59" s="24" t="s">
        <v>377</v>
      </c>
      <c r="G59" s="25">
        <v>45253</v>
      </c>
      <c r="H59" s="26" t="s">
        <v>378</v>
      </c>
      <c r="I59" s="27">
        <v>3155.97</v>
      </c>
      <c r="J59" s="25">
        <v>45254</v>
      </c>
      <c r="K59" s="22" t="s">
        <v>21</v>
      </c>
      <c r="L59" s="27">
        <f>3004.5+151.47</f>
        <v>3155.97</v>
      </c>
      <c r="M59" s="26" t="s">
        <v>379</v>
      </c>
    </row>
    <row r="60" spans="1:13" s="29" customFormat="1" ht="120">
      <c r="A60" s="20" t="s">
        <v>16</v>
      </c>
      <c r="B60" s="21">
        <v>54</v>
      </c>
      <c r="C60" s="21">
        <v>82845322000104</v>
      </c>
      <c r="D60" s="22" t="s">
        <v>293</v>
      </c>
      <c r="E60" s="52" t="s">
        <v>380</v>
      </c>
      <c r="F60" s="24" t="s">
        <v>381</v>
      </c>
      <c r="G60" s="25">
        <v>45253</v>
      </c>
      <c r="H60" s="26" t="s">
        <v>382</v>
      </c>
      <c r="I60" s="27">
        <v>6191.75</v>
      </c>
      <c r="J60" s="25">
        <v>45254</v>
      </c>
      <c r="K60" s="22" t="s">
        <v>21</v>
      </c>
      <c r="L60" s="27">
        <f>2458.61+3733.14</f>
        <v>6191.75</v>
      </c>
      <c r="M60" s="26" t="s">
        <v>383</v>
      </c>
    </row>
    <row r="61" spans="1:13" s="29" customFormat="1" ht="120">
      <c r="A61" s="20" t="s">
        <v>16</v>
      </c>
      <c r="B61" s="21">
        <v>55</v>
      </c>
      <c r="C61" s="21">
        <v>82845322000104</v>
      </c>
      <c r="D61" s="22" t="s">
        <v>293</v>
      </c>
      <c r="E61" s="35" t="s">
        <v>384</v>
      </c>
      <c r="F61" s="33" t="s">
        <v>381</v>
      </c>
      <c r="G61" s="25">
        <v>45253</v>
      </c>
      <c r="H61" s="26" t="s">
        <v>385</v>
      </c>
      <c r="I61" s="27">
        <v>45029.22</v>
      </c>
      <c r="J61" s="28">
        <v>45254</v>
      </c>
      <c r="K61" s="22" t="s">
        <v>21</v>
      </c>
      <c r="L61" s="27">
        <v>45029.22</v>
      </c>
      <c r="M61" s="26" t="s">
        <v>383</v>
      </c>
    </row>
    <row r="62" spans="1:13" s="29" customFormat="1" ht="135">
      <c r="A62" s="20" t="s">
        <v>16</v>
      </c>
      <c r="B62" s="21">
        <v>56</v>
      </c>
      <c r="C62" s="21">
        <v>7244008000223</v>
      </c>
      <c r="D62" s="22" t="s">
        <v>386</v>
      </c>
      <c r="E62" s="52" t="s">
        <v>387</v>
      </c>
      <c r="F62" s="24" t="s">
        <v>388</v>
      </c>
      <c r="G62" s="25">
        <v>45253</v>
      </c>
      <c r="H62" s="26" t="s">
        <v>389</v>
      </c>
      <c r="I62" s="27">
        <v>4200</v>
      </c>
      <c r="J62" s="25">
        <v>45254</v>
      </c>
      <c r="K62" s="22" t="s">
        <v>21</v>
      </c>
      <c r="L62" s="27">
        <f>3768+432</f>
        <v>4200</v>
      </c>
      <c r="M62" s="26" t="s">
        <v>390</v>
      </c>
    </row>
    <row r="63" spans="1:13" s="29" customFormat="1" ht="105">
      <c r="A63" s="20" t="s">
        <v>16</v>
      </c>
      <c r="B63" s="21">
        <v>57</v>
      </c>
      <c r="C63" s="21">
        <v>7244008000223</v>
      </c>
      <c r="D63" s="22" t="s">
        <v>386</v>
      </c>
      <c r="E63" s="52" t="s">
        <v>391</v>
      </c>
      <c r="F63" s="24" t="s">
        <v>388</v>
      </c>
      <c r="G63" s="25">
        <v>45253</v>
      </c>
      <c r="H63" s="26" t="s">
        <v>392</v>
      </c>
      <c r="I63" s="27">
        <v>4800</v>
      </c>
      <c r="J63" s="25">
        <v>45254</v>
      </c>
      <c r="K63" s="22" t="s">
        <v>21</v>
      </c>
      <c r="L63" s="27">
        <v>4800</v>
      </c>
      <c r="M63" s="26" t="s">
        <v>390</v>
      </c>
    </row>
    <row r="64" spans="1:13" s="29" customFormat="1" ht="120">
      <c r="A64" s="20" t="s">
        <v>16</v>
      </c>
      <c r="B64" s="21">
        <v>58</v>
      </c>
      <c r="C64" s="21">
        <v>7244008000223</v>
      </c>
      <c r="D64" s="22" t="s">
        <v>386</v>
      </c>
      <c r="E64" s="52" t="s">
        <v>393</v>
      </c>
      <c r="F64" s="24" t="s">
        <v>394</v>
      </c>
      <c r="G64" s="25">
        <v>45253</v>
      </c>
      <c r="H64" s="26" t="s">
        <v>395</v>
      </c>
      <c r="I64" s="27">
        <v>9000</v>
      </c>
      <c r="J64" s="25">
        <v>45254</v>
      </c>
      <c r="K64" s="22" t="s">
        <v>21</v>
      </c>
      <c r="L64" s="27">
        <f>8568+432</f>
        <v>9000</v>
      </c>
      <c r="M64" s="26" t="s">
        <v>396</v>
      </c>
    </row>
    <row r="65" spans="1:13" s="29" customFormat="1" ht="120">
      <c r="A65" s="20" t="s">
        <v>16</v>
      </c>
      <c r="B65" s="21">
        <v>59</v>
      </c>
      <c r="C65" s="21">
        <v>1134191000732</v>
      </c>
      <c r="D65" s="22" t="s">
        <v>397</v>
      </c>
      <c r="E65" s="52" t="s">
        <v>398</v>
      </c>
      <c r="F65" s="24" t="s">
        <v>399</v>
      </c>
      <c r="G65" s="25">
        <v>45253</v>
      </c>
      <c r="H65" s="26" t="s">
        <v>400</v>
      </c>
      <c r="I65" s="53">
        <v>26048</v>
      </c>
      <c r="J65" s="25">
        <v>45254</v>
      </c>
      <c r="K65" s="22" t="s">
        <v>21</v>
      </c>
      <c r="L65" s="53">
        <f>24797.7+1250.3</f>
        <v>26048</v>
      </c>
      <c r="M65" s="26" t="s">
        <v>292</v>
      </c>
    </row>
    <row r="66" spans="1:13" s="29" customFormat="1" ht="120">
      <c r="A66" s="20" t="s">
        <v>16</v>
      </c>
      <c r="B66" s="21">
        <v>60</v>
      </c>
      <c r="C66" s="21">
        <v>5926726000173</v>
      </c>
      <c r="D66" s="22" t="s">
        <v>401</v>
      </c>
      <c r="E66" s="52" t="s">
        <v>402</v>
      </c>
      <c r="F66" s="24" t="s">
        <v>403</v>
      </c>
      <c r="G66" s="25">
        <v>45253</v>
      </c>
      <c r="H66" s="26" t="s">
        <v>404</v>
      </c>
      <c r="I66" s="53">
        <v>10787.33</v>
      </c>
      <c r="J66" s="25">
        <v>45254</v>
      </c>
      <c r="K66" s="22" t="s">
        <v>21</v>
      </c>
      <c r="L66" s="53">
        <f>10269.73+517.6</f>
        <v>10787.33</v>
      </c>
      <c r="M66" s="26" t="s">
        <v>405</v>
      </c>
    </row>
    <row r="67" spans="1:13" s="29" customFormat="1" ht="135">
      <c r="A67" s="20" t="s">
        <v>16</v>
      </c>
      <c r="B67" s="21">
        <v>61</v>
      </c>
      <c r="C67" s="21">
        <v>18422603000147</v>
      </c>
      <c r="D67" s="22" t="s">
        <v>186</v>
      </c>
      <c r="E67" s="52" t="s">
        <v>406</v>
      </c>
      <c r="F67" s="24" t="s">
        <v>407</v>
      </c>
      <c r="G67" s="25">
        <v>45253</v>
      </c>
      <c r="H67" s="26" t="s">
        <v>408</v>
      </c>
      <c r="I67" s="53">
        <v>6200</v>
      </c>
      <c r="J67" s="25">
        <v>45254</v>
      </c>
      <c r="K67" s="22" t="s">
        <v>21</v>
      </c>
      <c r="L67" s="53">
        <f>5902.4+297.6</f>
        <v>6200</v>
      </c>
      <c r="M67" s="26" t="s">
        <v>409</v>
      </c>
    </row>
    <row r="68" spans="1:13" s="29" customFormat="1" ht="120">
      <c r="A68" s="20" t="s">
        <v>16</v>
      </c>
      <c r="B68" s="21">
        <v>62</v>
      </c>
      <c r="C68" s="21">
        <v>82845322000104</v>
      </c>
      <c r="D68" s="22" t="s">
        <v>293</v>
      </c>
      <c r="E68" s="52" t="s">
        <v>410</v>
      </c>
      <c r="F68" s="24" t="s">
        <v>411</v>
      </c>
      <c r="G68" s="25">
        <v>45254</v>
      </c>
      <c r="H68" s="26" t="s">
        <v>412</v>
      </c>
      <c r="I68" s="53">
        <v>109488.83</v>
      </c>
      <c r="J68" s="25">
        <v>45254</v>
      </c>
      <c r="K68" s="22" t="s">
        <v>21</v>
      </c>
      <c r="L68" s="53">
        <f>104233.37+5255.46</f>
        <v>109488.83</v>
      </c>
      <c r="M68" s="26" t="s">
        <v>413</v>
      </c>
    </row>
    <row r="69" spans="1:13" s="29" customFormat="1" ht="90">
      <c r="A69" s="20" t="s">
        <v>16</v>
      </c>
      <c r="B69" s="21">
        <v>63</v>
      </c>
      <c r="C69" s="21">
        <v>82845322000104</v>
      </c>
      <c r="D69" s="22" t="s">
        <v>293</v>
      </c>
      <c r="E69" s="52" t="s">
        <v>414</v>
      </c>
      <c r="F69" s="24" t="s">
        <v>415</v>
      </c>
      <c r="G69" s="25">
        <v>45254</v>
      </c>
      <c r="H69" s="26" t="s">
        <v>416</v>
      </c>
      <c r="I69" s="53">
        <v>62047.66</v>
      </c>
      <c r="J69" s="25">
        <v>45254</v>
      </c>
      <c r="K69" s="22" t="s">
        <v>21</v>
      </c>
      <c r="L69" s="53">
        <f>59069.37+2978.29</f>
        <v>62047.66</v>
      </c>
      <c r="M69" s="26" t="s">
        <v>417</v>
      </c>
    </row>
    <row r="70" spans="1:13" s="29" customFormat="1" ht="120">
      <c r="A70" s="20" t="s">
        <v>16</v>
      </c>
      <c r="B70" s="21">
        <v>64</v>
      </c>
      <c r="C70" s="21">
        <v>26722189000110</v>
      </c>
      <c r="D70" s="22" t="s">
        <v>334</v>
      </c>
      <c r="E70" s="52" t="s">
        <v>418</v>
      </c>
      <c r="F70" s="24" t="s">
        <v>419</v>
      </c>
      <c r="G70" s="25">
        <v>45254</v>
      </c>
      <c r="H70" s="26" t="s">
        <v>420</v>
      </c>
      <c r="I70" s="53">
        <v>207097.97</v>
      </c>
      <c r="J70" s="25">
        <v>45254</v>
      </c>
      <c r="K70" s="22" t="s">
        <v>21</v>
      </c>
      <c r="L70" s="53">
        <f>625.29+1126.79+2965.51+1.08+59.39+1.04+5.68+0.73+9.21+3.48+3.51+2.19+0.87+7.07+202286.13</f>
        <v>207097.97</v>
      </c>
      <c r="M70" s="26" t="s">
        <v>421</v>
      </c>
    </row>
    <row r="71" spans="1:13" s="29" customFormat="1" ht="135">
      <c r="A71" s="20" t="s">
        <v>16</v>
      </c>
      <c r="B71" s="21">
        <v>65</v>
      </c>
      <c r="C71" s="21">
        <v>26722189000110</v>
      </c>
      <c r="D71" s="22" t="s">
        <v>334</v>
      </c>
      <c r="E71" s="52" t="s">
        <v>422</v>
      </c>
      <c r="F71" s="24" t="s">
        <v>423</v>
      </c>
      <c r="G71" s="25">
        <v>45254</v>
      </c>
      <c r="H71" s="26" t="s">
        <v>424</v>
      </c>
      <c r="I71" s="53">
        <v>9770.65</v>
      </c>
      <c r="J71" s="25">
        <v>45254</v>
      </c>
      <c r="K71" s="22" t="s">
        <v>21</v>
      </c>
      <c r="L71" s="53">
        <f>184.47+1.27+1.1+46.96+0.69+9536.16</f>
        <v>9770.65</v>
      </c>
      <c r="M71" s="26" t="s">
        <v>421</v>
      </c>
    </row>
    <row r="72" spans="1:13" s="29" customFormat="1" ht="135">
      <c r="A72" s="20" t="s">
        <v>16</v>
      </c>
      <c r="B72" s="21">
        <v>66</v>
      </c>
      <c r="C72" s="21">
        <v>36003671000153</v>
      </c>
      <c r="D72" s="22" t="s">
        <v>425</v>
      </c>
      <c r="E72" s="23" t="s">
        <v>426</v>
      </c>
      <c r="F72" s="24" t="s">
        <v>427</v>
      </c>
      <c r="G72" s="25">
        <v>45254</v>
      </c>
      <c r="H72" s="26" t="s">
        <v>428</v>
      </c>
      <c r="I72" s="53">
        <v>9870</v>
      </c>
      <c r="J72" s="25">
        <v>45254</v>
      </c>
      <c r="K72" s="22" t="s">
        <v>21</v>
      </c>
      <c r="L72" s="53">
        <f>9396.24+473.76</f>
        <v>9870</v>
      </c>
      <c r="M72" s="26" t="s">
        <v>429</v>
      </c>
    </row>
    <row r="73" spans="1:13" s="29" customFormat="1" ht="120">
      <c r="A73" s="20" t="s">
        <v>16</v>
      </c>
      <c r="B73" s="21">
        <v>67</v>
      </c>
      <c r="C73" s="21">
        <v>33179565000137</v>
      </c>
      <c r="D73" s="22" t="s">
        <v>116</v>
      </c>
      <c r="E73" s="52" t="s">
        <v>430</v>
      </c>
      <c r="F73" s="24" t="s">
        <v>431</v>
      </c>
      <c r="G73" s="25">
        <v>45258</v>
      </c>
      <c r="H73" s="26" t="s">
        <v>432</v>
      </c>
      <c r="I73" s="53">
        <v>61100.93</v>
      </c>
      <c r="J73" s="25">
        <v>45259</v>
      </c>
      <c r="K73" s="22" t="s">
        <v>21</v>
      </c>
      <c r="L73" s="53">
        <f>57572.68+3528.25</f>
        <v>61100.93</v>
      </c>
      <c r="M73" s="26" t="s">
        <v>161</v>
      </c>
    </row>
    <row r="74" spans="1:13" s="29" customFormat="1" ht="135">
      <c r="A74" s="20" t="s">
        <v>16</v>
      </c>
      <c r="B74" s="21">
        <v>68</v>
      </c>
      <c r="C74" s="21">
        <v>33179565000137</v>
      </c>
      <c r="D74" s="22" t="s">
        <v>116</v>
      </c>
      <c r="E74" s="52" t="s">
        <v>433</v>
      </c>
      <c r="F74" s="24" t="s">
        <v>431</v>
      </c>
      <c r="G74" s="25">
        <v>45258</v>
      </c>
      <c r="H74" s="26" t="s">
        <v>434</v>
      </c>
      <c r="I74" s="53">
        <v>8876.0300000000007</v>
      </c>
      <c r="J74" s="25">
        <v>45259</v>
      </c>
      <c r="K74" s="22" t="s">
        <v>21</v>
      </c>
      <c r="L74" s="53">
        <v>8876.0300000000007</v>
      </c>
      <c r="M74" s="26" t="s">
        <v>161</v>
      </c>
    </row>
    <row r="75" spans="1:13" s="29" customFormat="1" ht="135">
      <c r="A75" s="20" t="s">
        <v>16</v>
      </c>
      <c r="B75" s="21">
        <v>69</v>
      </c>
      <c r="C75" s="21">
        <v>82845322000104</v>
      </c>
      <c r="D75" s="22" t="s">
        <v>293</v>
      </c>
      <c r="E75" s="52" t="s">
        <v>435</v>
      </c>
      <c r="F75" s="24" t="s">
        <v>436</v>
      </c>
      <c r="G75" s="25">
        <v>45258</v>
      </c>
      <c r="H75" s="26" t="s">
        <v>437</v>
      </c>
      <c r="I75" s="53">
        <v>95097.53</v>
      </c>
      <c r="J75" s="25">
        <v>45259</v>
      </c>
      <c r="K75" s="22" t="s">
        <v>21</v>
      </c>
      <c r="L75" s="53">
        <f>90532.85+4564.68</f>
        <v>95097.53</v>
      </c>
      <c r="M75" s="26" t="s">
        <v>438</v>
      </c>
    </row>
    <row r="76" spans="1:13" s="29" customFormat="1" ht="120">
      <c r="A76" s="20" t="s">
        <v>16</v>
      </c>
      <c r="B76" s="21">
        <v>70</v>
      </c>
      <c r="C76" s="21">
        <v>82845322000104</v>
      </c>
      <c r="D76" s="22" t="s">
        <v>293</v>
      </c>
      <c r="E76" s="52" t="s">
        <v>439</v>
      </c>
      <c r="F76" s="24" t="s">
        <v>440</v>
      </c>
      <c r="G76" s="25">
        <v>45258</v>
      </c>
      <c r="H76" s="26" t="s">
        <v>441</v>
      </c>
      <c r="I76" s="53">
        <v>62047.66</v>
      </c>
      <c r="J76" s="25">
        <v>45259</v>
      </c>
      <c r="K76" s="22" t="s">
        <v>21</v>
      </c>
      <c r="L76" s="53">
        <f>59069.37+2978.29</f>
        <v>62047.66</v>
      </c>
      <c r="M76" s="26" t="s">
        <v>442</v>
      </c>
    </row>
    <row r="77" spans="1:13" s="29" customFormat="1" ht="105">
      <c r="A77" s="20" t="s">
        <v>16</v>
      </c>
      <c r="B77" s="21">
        <v>71</v>
      </c>
      <c r="C77" s="21">
        <v>2341467000120</v>
      </c>
      <c r="D77" s="22" t="s">
        <v>253</v>
      </c>
      <c r="E77" s="52" t="s">
        <v>443</v>
      </c>
      <c r="F77" s="24" t="s">
        <v>444</v>
      </c>
      <c r="G77" s="25">
        <v>45258</v>
      </c>
      <c r="H77" s="26" t="s">
        <v>445</v>
      </c>
      <c r="I77" s="53">
        <v>92059.57</v>
      </c>
      <c r="J77" s="25">
        <v>45259</v>
      </c>
      <c r="K77" s="22" t="s">
        <v>21</v>
      </c>
      <c r="L77" s="53">
        <f>90043.92+2015.65</f>
        <v>92059.569999999992</v>
      </c>
      <c r="M77" s="26" t="s">
        <v>446</v>
      </c>
    </row>
    <row r="78" spans="1:13" s="29" customFormat="1" ht="90">
      <c r="A78" s="20" t="s">
        <v>16</v>
      </c>
      <c r="B78" s="21">
        <v>72</v>
      </c>
      <c r="C78" s="21">
        <v>21425192000158</v>
      </c>
      <c r="D78" s="22" t="s">
        <v>201</v>
      </c>
      <c r="E78" s="52" t="s">
        <v>447</v>
      </c>
      <c r="F78" s="24" t="s">
        <v>448</v>
      </c>
      <c r="G78" s="25">
        <v>45258</v>
      </c>
      <c r="H78" s="26" t="s">
        <v>449</v>
      </c>
      <c r="I78" s="53">
        <v>6000</v>
      </c>
      <c r="J78" s="25">
        <v>45259</v>
      </c>
      <c r="K78" s="22" t="s">
        <v>21</v>
      </c>
      <c r="L78" s="53">
        <f>5712+288</f>
        <v>6000</v>
      </c>
      <c r="M78" s="26" t="s">
        <v>450</v>
      </c>
    </row>
    <row r="79" spans="1:13" s="29" customFormat="1" ht="135">
      <c r="A79" s="20" t="s">
        <v>16</v>
      </c>
      <c r="B79" s="21">
        <v>73</v>
      </c>
      <c r="C79" s="21">
        <v>82845322000104</v>
      </c>
      <c r="D79" s="22" t="s">
        <v>293</v>
      </c>
      <c r="E79" s="52" t="s">
        <v>451</v>
      </c>
      <c r="F79" s="24" t="s">
        <v>452</v>
      </c>
      <c r="G79" s="25">
        <v>45258</v>
      </c>
      <c r="H79" s="26" t="s">
        <v>453</v>
      </c>
      <c r="I79" s="53">
        <v>109488.83</v>
      </c>
      <c r="J79" s="25">
        <v>45259</v>
      </c>
      <c r="K79" s="22" t="s">
        <v>21</v>
      </c>
      <c r="L79" s="53">
        <f>104233.37+5255.46</f>
        <v>109488.83</v>
      </c>
      <c r="M79" s="26" t="s">
        <v>454</v>
      </c>
    </row>
    <row r="80" spans="1:13" s="29" customFormat="1" ht="120">
      <c r="A80" s="20" t="s">
        <v>16</v>
      </c>
      <c r="B80" s="21">
        <v>74</v>
      </c>
      <c r="C80" s="21">
        <v>4407920000180</v>
      </c>
      <c r="D80" s="22" t="s">
        <v>455</v>
      </c>
      <c r="E80" s="52" t="s">
        <v>456</v>
      </c>
      <c r="F80" s="24" t="s">
        <v>457</v>
      </c>
      <c r="G80" s="25">
        <v>45259</v>
      </c>
      <c r="H80" s="26" t="s">
        <v>458</v>
      </c>
      <c r="I80" s="53">
        <v>3389.87</v>
      </c>
      <c r="J80" s="25">
        <v>45259</v>
      </c>
      <c r="K80" s="22" t="s">
        <v>21</v>
      </c>
      <c r="L80" s="53">
        <f>3220.38+169.49</f>
        <v>3389.87</v>
      </c>
      <c r="M80" s="26" t="s">
        <v>459</v>
      </c>
    </row>
    <row r="81" spans="1:13" s="29" customFormat="1" ht="165">
      <c r="A81" s="20" t="s">
        <v>16</v>
      </c>
      <c r="B81" s="21">
        <v>75</v>
      </c>
      <c r="C81" s="21">
        <v>2341467000120</v>
      </c>
      <c r="D81" s="22" t="s">
        <v>253</v>
      </c>
      <c r="E81" s="52" t="s">
        <v>460</v>
      </c>
      <c r="F81" s="58" t="s">
        <v>461</v>
      </c>
      <c r="G81" s="25">
        <v>45259</v>
      </c>
      <c r="H81" s="26" t="s">
        <v>462</v>
      </c>
      <c r="I81" s="53">
        <v>53843.27</v>
      </c>
      <c r="J81" s="25">
        <v>45259</v>
      </c>
      <c r="K81" s="22" t="s">
        <v>21</v>
      </c>
      <c r="L81" s="53">
        <f>53197.29+645.98</f>
        <v>53843.270000000004</v>
      </c>
      <c r="M81" s="26" t="s">
        <v>463</v>
      </c>
    </row>
    <row r="82" spans="1:13" s="29" customFormat="1" ht="150">
      <c r="A82" s="20" t="s">
        <v>16</v>
      </c>
      <c r="B82" s="21">
        <v>76</v>
      </c>
      <c r="C82" s="21">
        <v>2341467000120</v>
      </c>
      <c r="D82" s="22" t="s">
        <v>253</v>
      </c>
      <c r="E82" s="52" t="s">
        <v>464</v>
      </c>
      <c r="F82" s="24" t="s">
        <v>465</v>
      </c>
      <c r="G82" s="25">
        <v>45259</v>
      </c>
      <c r="H82" s="26" t="s">
        <v>466</v>
      </c>
      <c r="I82" s="53">
        <v>53003.42</v>
      </c>
      <c r="J82" s="25">
        <v>45259</v>
      </c>
      <c r="K82" s="22" t="s">
        <v>21</v>
      </c>
      <c r="L82" s="53">
        <f>52367.53+635.89</f>
        <v>53003.42</v>
      </c>
      <c r="M82" s="26" t="s">
        <v>467</v>
      </c>
    </row>
    <row r="83" spans="1:13" s="29" customFormat="1" ht="150">
      <c r="A83" s="20" t="s">
        <v>16</v>
      </c>
      <c r="B83" s="21">
        <v>77</v>
      </c>
      <c r="C83" s="21">
        <v>2341467000120</v>
      </c>
      <c r="D83" s="22" t="s">
        <v>253</v>
      </c>
      <c r="E83" s="52" t="s">
        <v>468</v>
      </c>
      <c r="F83" s="24" t="s">
        <v>469</v>
      </c>
      <c r="G83" s="25">
        <v>45259</v>
      </c>
      <c r="H83" s="26" t="s">
        <v>470</v>
      </c>
      <c r="I83" s="53">
        <v>45592.71</v>
      </c>
      <c r="J83" s="25">
        <v>45259</v>
      </c>
      <c r="K83" s="22" t="s">
        <v>21</v>
      </c>
      <c r="L83" s="53">
        <f>45045.72+546.99</f>
        <v>45592.71</v>
      </c>
      <c r="M83" s="26" t="s">
        <v>471</v>
      </c>
    </row>
    <row r="84" spans="1:13" s="29" customFormat="1" ht="150">
      <c r="A84" s="20" t="s">
        <v>16</v>
      </c>
      <c r="B84" s="21">
        <v>78</v>
      </c>
      <c r="C84" s="21">
        <v>4406195000125</v>
      </c>
      <c r="D84" s="22" t="s">
        <v>472</v>
      </c>
      <c r="E84" s="52" t="s">
        <v>473</v>
      </c>
      <c r="F84" s="24" t="s">
        <v>474</v>
      </c>
      <c r="G84" s="25">
        <v>45259</v>
      </c>
      <c r="H84" s="26" t="s">
        <v>475</v>
      </c>
      <c r="I84" s="53">
        <v>378.86</v>
      </c>
      <c r="J84" s="25">
        <v>45259</v>
      </c>
      <c r="K84" s="22" t="s">
        <v>21</v>
      </c>
      <c r="L84" s="53">
        <f>360.67+18.19</f>
        <v>378.86</v>
      </c>
      <c r="M84" s="26" t="s">
        <v>476</v>
      </c>
    </row>
    <row r="85" spans="1:13" s="29" customFormat="1" ht="150">
      <c r="A85" s="20" t="s">
        <v>16</v>
      </c>
      <c r="B85" s="21">
        <v>79</v>
      </c>
      <c r="C85" s="21">
        <v>4406195000125</v>
      </c>
      <c r="D85" s="22" t="s">
        <v>472</v>
      </c>
      <c r="E85" s="52" t="s">
        <v>477</v>
      </c>
      <c r="F85" s="24" t="s">
        <v>478</v>
      </c>
      <c r="G85" s="25">
        <v>45259</v>
      </c>
      <c r="H85" s="26" t="s">
        <v>479</v>
      </c>
      <c r="I85" s="53">
        <v>462.12</v>
      </c>
      <c r="J85" s="25">
        <v>45259</v>
      </c>
      <c r="K85" s="22" t="s">
        <v>21</v>
      </c>
      <c r="L85" s="53">
        <f>439.94+22.18</f>
        <v>462.12</v>
      </c>
      <c r="M85" s="26" t="s">
        <v>476</v>
      </c>
    </row>
    <row r="86" spans="1:13" s="29" customFormat="1" ht="150">
      <c r="A86" s="20" t="s">
        <v>16</v>
      </c>
      <c r="B86" s="21">
        <v>80</v>
      </c>
      <c r="C86" s="21">
        <v>4406195000125</v>
      </c>
      <c r="D86" s="22" t="s">
        <v>472</v>
      </c>
      <c r="E86" s="52" t="s">
        <v>480</v>
      </c>
      <c r="F86" s="24" t="s">
        <v>481</v>
      </c>
      <c r="G86" s="25">
        <v>45259</v>
      </c>
      <c r="H86" s="26" t="s">
        <v>482</v>
      </c>
      <c r="I86" s="53">
        <v>319.5</v>
      </c>
      <c r="J86" s="25">
        <v>45259</v>
      </c>
      <c r="K86" s="22" t="s">
        <v>21</v>
      </c>
      <c r="L86" s="53">
        <f>304.16+15.34</f>
        <v>319.5</v>
      </c>
      <c r="M86" s="26" t="s">
        <v>476</v>
      </c>
    </row>
    <row r="87" spans="1:13" s="29" customFormat="1" ht="135">
      <c r="A87" s="20" t="s">
        <v>16</v>
      </c>
      <c r="B87" s="21">
        <v>81</v>
      </c>
      <c r="C87" s="21">
        <v>4406195000125</v>
      </c>
      <c r="D87" s="22" t="s">
        <v>472</v>
      </c>
      <c r="E87" s="52" t="s">
        <v>483</v>
      </c>
      <c r="F87" s="24" t="s">
        <v>484</v>
      </c>
      <c r="G87" s="25">
        <v>45259</v>
      </c>
      <c r="H87" s="26" t="s">
        <v>485</v>
      </c>
      <c r="I87" s="53">
        <v>105.72</v>
      </c>
      <c r="J87" s="25">
        <v>45259</v>
      </c>
      <c r="K87" s="22" t="s">
        <v>21</v>
      </c>
      <c r="L87" s="53">
        <f>100.65+5.07</f>
        <v>105.72</v>
      </c>
      <c r="M87" s="26" t="s">
        <v>476</v>
      </c>
    </row>
    <row r="88" spans="1:13" s="29" customFormat="1" ht="150">
      <c r="A88" s="20" t="s">
        <v>16</v>
      </c>
      <c r="B88" s="21">
        <v>82</v>
      </c>
      <c r="C88" s="21">
        <v>4406195000125</v>
      </c>
      <c r="D88" s="22" t="s">
        <v>472</v>
      </c>
      <c r="E88" s="52" t="s">
        <v>486</v>
      </c>
      <c r="F88" s="24" t="s">
        <v>487</v>
      </c>
      <c r="G88" s="25">
        <v>45259</v>
      </c>
      <c r="H88" s="26" t="s">
        <v>488</v>
      </c>
      <c r="I88" s="53">
        <v>200.75</v>
      </c>
      <c r="J88" s="25">
        <v>45259</v>
      </c>
      <c r="K88" s="22" t="s">
        <v>21</v>
      </c>
      <c r="L88" s="53">
        <f>191.11+9.64</f>
        <v>200.75</v>
      </c>
      <c r="M88" s="26" t="s">
        <v>476</v>
      </c>
    </row>
    <row r="89" spans="1:13" ht="15" customHeight="1">
      <c r="A89" s="36" t="s">
        <v>100</v>
      </c>
      <c r="B89" s="36"/>
      <c r="C89" s="36"/>
      <c r="D89" s="4"/>
      <c r="K89" s="59"/>
    </row>
    <row r="90" spans="1:13" ht="15" customHeight="1">
      <c r="A90" s="40" t="str">
        <f>[1]Bens!A26</f>
        <v>Data da última atualização: 07/12/2023</v>
      </c>
      <c r="B90" s="41"/>
      <c r="C90" s="4"/>
      <c r="D90" s="2"/>
    </row>
    <row r="91" spans="1:13" ht="15" customHeight="1">
      <c r="A91" s="60" t="s">
        <v>102</v>
      </c>
      <c r="B91" s="60"/>
      <c r="C91" s="60"/>
      <c r="D91" s="60"/>
    </row>
    <row r="92" spans="1:13" ht="15" customHeight="1">
      <c r="A92" s="60" t="s">
        <v>103</v>
      </c>
      <c r="B92" s="60"/>
      <c r="C92" s="60"/>
      <c r="D92" s="60"/>
    </row>
    <row r="93" spans="1:13" ht="15" customHeight="1">
      <c r="A93" s="44" t="s">
        <v>104</v>
      </c>
      <c r="B93" s="44"/>
      <c r="C93" s="44"/>
      <c r="D93" s="2"/>
    </row>
    <row r="94" spans="1:13" ht="15" customHeight="1"/>
    <row r="95" spans="1:13" ht="15" customHeight="1"/>
    <row r="96" spans="1:13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48.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</sheetData>
  <mergeCells count="5">
    <mergeCell ref="A2:M2"/>
    <mergeCell ref="A3:E3"/>
    <mergeCell ref="A5:L5"/>
    <mergeCell ref="A91:D91"/>
    <mergeCell ref="A92:D92"/>
  </mergeCells>
  <conditionalFormatting sqref="C28 C52:C54 C58:C59 C30:C32 C41:C50 C62:C88">
    <cfRule type="cellIs" dxfId="35" priority="33" operator="between">
      <formula>111111111</formula>
      <formula>99999999999</formula>
    </cfRule>
    <cfRule type="cellIs" dxfId="34" priority="34" operator="between">
      <formula>111111111111</formula>
      <formula>99999999999999</formula>
    </cfRule>
  </conditionalFormatting>
  <conditionalFormatting sqref="C33:C37">
    <cfRule type="cellIs" dxfId="33" priority="31" operator="between">
      <formula>111111111</formula>
      <formula>99999999999</formula>
    </cfRule>
    <cfRule type="cellIs" dxfId="32" priority="32" operator="between">
      <formula>111111111111</formula>
      <formula>99999999999999</formula>
    </cfRule>
  </conditionalFormatting>
  <conditionalFormatting sqref="C51">
    <cfRule type="cellIs" dxfId="31" priority="29" operator="between">
      <formula>111111111</formula>
      <formula>99999999999</formula>
    </cfRule>
    <cfRule type="cellIs" dxfId="30" priority="30" operator="between">
      <formula>111111111111</formula>
      <formula>99999999999999</formula>
    </cfRule>
  </conditionalFormatting>
  <conditionalFormatting sqref="C56">
    <cfRule type="cellIs" dxfId="29" priority="27" operator="between">
      <formula>111111111</formula>
      <formula>99999999999</formula>
    </cfRule>
    <cfRule type="cellIs" dxfId="28" priority="28" operator="between">
      <formula>111111111111</formula>
      <formula>99999999999999</formula>
    </cfRule>
  </conditionalFormatting>
  <conditionalFormatting sqref="C7:C14">
    <cfRule type="cellIs" dxfId="27" priority="25" operator="between">
      <formula>111111111</formula>
      <formula>99999999999</formula>
    </cfRule>
    <cfRule type="cellIs" dxfId="26" priority="26" operator="between">
      <formula>111111111111</formula>
      <formula>99999999999999</formula>
    </cfRule>
  </conditionalFormatting>
  <conditionalFormatting sqref="C16:C25">
    <cfRule type="cellIs" dxfId="25" priority="23" operator="between">
      <formula>111111111</formula>
      <formula>99999999999</formula>
    </cfRule>
    <cfRule type="cellIs" dxfId="24" priority="24" operator="between">
      <formula>111111111111</formula>
      <formula>99999999999999</formula>
    </cfRule>
  </conditionalFormatting>
  <conditionalFormatting sqref="C26">
    <cfRule type="cellIs" dxfId="23" priority="21" operator="between">
      <formula>111111111</formula>
      <formula>99999999999</formula>
    </cfRule>
    <cfRule type="cellIs" dxfId="22" priority="22" operator="between">
      <formula>111111111111</formula>
      <formula>99999999999999</formula>
    </cfRule>
  </conditionalFormatting>
  <conditionalFormatting sqref="C27">
    <cfRule type="cellIs" dxfId="21" priority="19" operator="between">
      <formula>111111111</formula>
      <formula>99999999999</formula>
    </cfRule>
    <cfRule type="cellIs" dxfId="20" priority="20" operator="between">
      <formula>111111111111</formula>
      <formula>99999999999999</formula>
    </cfRule>
  </conditionalFormatting>
  <conditionalFormatting sqref="C38">
    <cfRule type="cellIs" dxfId="19" priority="17" operator="between">
      <formula>111111111</formula>
      <formula>99999999999</formula>
    </cfRule>
    <cfRule type="cellIs" dxfId="18" priority="18" operator="between">
      <formula>111111111111</formula>
      <formula>99999999999999</formula>
    </cfRule>
  </conditionalFormatting>
  <conditionalFormatting sqref="C39">
    <cfRule type="cellIs" dxfId="17" priority="15" operator="between">
      <formula>111111111</formula>
      <formula>99999999999</formula>
    </cfRule>
    <cfRule type="cellIs" dxfId="16" priority="16" operator="between">
      <formula>111111111111</formula>
      <formula>99999999999999</formula>
    </cfRule>
  </conditionalFormatting>
  <conditionalFormatting sqref="C55">
    <cfRule type="cellIs" dxfId="15" priority="13" operator="between">
      <formula>111111111</formula>
      <formula>99999999999</formula>
    </cfRule>
    <cfRule type="cellIs" dxfId="14" priority="14" operator="between">
      <formula>111111111111</formula>
      <formula>99999999999999</formula>
    </cfRule>
  </conditionalFormatting>
  <conditionalFormatting sqref="C57">
    <cfRule type="cellIs" dxfId="13" priority="11" operator="between">
      <formula>111111111</formula>
      <formula>99999999999</formula>
    </cfRule>
    <cfRule type="cellIs" dxfId="12" priority="12" operator="between">
      <formula>111111111111</formula>
      <formula>99999999999999</formula>
    </cfRule>
  </conditionalFormatting>
  <conditionalFormatting sqref="C60">
    <cfRule type="cellIs" dxfId="11" priority="9" operator="between">
      <formula>111111111</formula>
      <formula>99999999999</formula>
    </cfRule>
    <cfRule type="cellIs" dxfId="10" priority="10" operator="between">
      <formula>111111111111</formula>
      <formula>99999999999999</formula>
    </cfRule>
  </conditionalFormatting>
  <conditionalFormatting sqref="C15">
    <cfRule type="cellIs" dxfId="9" priority="7" operator="between">
      <formula>111111111</formula>
      <formula>99999999999</formula>
    </cfRule>
    <cfRule type="cellIs" dxfId="8" priority="8" operator="between">
      <formula>111111111111</formula>
      <formula>99999999999999</formula>
    </cfRule>
  </conditionalFormatting>
  <conditionalFormatting sqref="C29">
    <cfRule type="cellIs" dxfId="7" priority="5" operator="between">
      <formula>111111111</formula>
      <formula>99999999999</formula>
    </cfRule>
    <cfRule type="cellIs" dxfId="6" priority="6" operator="between">
      <formula>111111111111</formula>
      <formula>99999999999999</formula>
    </cfRule>
  </conditionalFormatting>
  <conditionalFormatting sqref="C40">
    <cfRule type="cellIs" dxfId="5" priority="3" operator="between">
      <formula>111111111</formula>
      <formula>99999999999</formula>
    </cfRule>
    <cfRule type="cellIs" dxfId="4" priority="4" operator="between">
      <formula>111111111111</formula>
      <formula>99999999999999</formula>
    </cfRule>
  </conditionalFormatting>
  <conditionalFormatting sqref="C61">
    <cfRule type="cellIs" dxfId="3" priority="1" operator="between">
      <formula>111111111</formula>
      <formula>99999999999</formula>
    </cfRule>
    <cfRule type="cellIs" dxfId="2" priority="2" operator="between">
      <formula>111111111111</formula>
      <formula>99999999999999</formula>
    </cfRule>
  </conditionalFormatting>
  <hyperlinks>
    <hyperlink ref="F14" r:id="rId1"/>
    <hyperlink ref="F15" r:id="rId2"/>
    <hyperlink ref="F78" r:id="rId3"/>
    <hyperlink ref="F29" r:id="rId4"/>
    <hyperlink ref="F30" r:id="rId5"/>
    <hyperlink ref="F42" r:id="rId6"/>
    <hyperlink ref="F50" r:id="rId7"/>
    <hyperlink ref="F51" r:id="rId8"/>
    <hyperlink ref="F77" r:id="rId9"/>
    <hyperlink ref="F81" r:id="rId10"/>
    <hyperlink ref="F82" r:id="rId11"/>
    <hyperlink ref="F83" r:id="rId12"/>
    <hyperlink ref="E14" r:id="rId13" display="https://www.mpam.mp.br/images/1_TA_ao_CT_N%C2%BA_015-2022_-_MP-PGJ_28367.pdf"/>
    <hyperlink ref="E15" r:id="rId14" display="https://www.mpam.mp.br/images/1_TA_ao_CT_N%C2%BA_015-2022_-_MP-PGJ_28367.pdf"/>
    <hyperlink ref="E78" r:id="rId15"/>
    <hyperlink ref="E29" r:id="rId16" display="https://www.mpam.mp.br/images/1%C2%BA_TAP_a_TCS_n%C2%BA_10-2021_-_MP-PGJ_-_2021.007091_ec916.pdf"/>
    <hyperlink ref="E42" r:id="rId17" display="https://www.mpam.mp.br/images/1%C2%BA_TAP_a_TCS_n%C2%BA_10-2021_-_MP-PGJ_-_2021.007091_ec916.pdf"/>
    <hyperlink ref="E83" r:id="rId18"/>
    <hyperlink ref="E82" r:id="rId19"/>
    <hyperlink ref="E81" r:id="rId20" display="https://www.mpam.mp.br/images/1%C2%BA_TAP_a_CT_n%C2%BA_05-2021_-_MP-PGJ_-_2020.016185_9236b.pdf"/>
    <hyperlink ref="E30" r:id="rId21" display="https://www.mpam.mp.br/images/1%C2%BA_TAP_a_CT_n%C2%BA_26-2022_-_MP-PGJ_-_2022.003026_b6177.pdf"/>
    <hyperlink ref="E50" r:id="rId22"/>
    <hyperlink ref="E51" r:id="rId23"/>
    <hyperlink ref="E77" r:id="rId24"/>
    <hyperlink ref="F49" r:id="rId25"/>
    <hyperlink ref="F70" r:id="rId26"/>
    <hyperlink ref="F71" r:id="rId27"/>
    <hyperlink ref="E49" r:id="rId28" display="https://www.mpam.mp.br/images/CT_18-2023_-MP-PGJ_367f2.pdf"/>
    <hyperlink ref="E70" r:id="rId29"/>
    <hyperlink ref="E71" r:id="rId30" display="https://www.mpam.mp.br/images/CT_18-2023_-MP-PGJ_367f2.pdf"/>
    <hyperlink ref="F16" r:id="rId31"/>
    <hyperlink ref="F17" r:id="rId32"/>
    <hyperlink ref="F18" r:id="rId33"/>
    <hyperlink ref="F19" r:id="rId34"/>
    <hyperlink ref="F20" r:id="rId35"/>
    <hyperlink ref="F21" r:id="rId36"/>
    <hyperlink ref="F22" r:id="rId37"/>
    <hyperlink ref="F23" r:id="rId38"/>
    <hyperlink ref="F24" r:id="rId39"/>
    <hyperlink ref="F25" r:id="rId40"/>
    <hyperlink ref="F57" r:id="rId41"/>
    <hyperlink ref="F58" r:id="rId42"/>
    <hyperlink ref="E57" r:id="rId43"/>
    <hyperlink ref="E58" r:id="rId44"/>
    <hyperlink ref="F72" r:id="rId45"/>
    <hyperlink ref="F84" r:id="rId46"/>
    <hyperlink ref="F85" r:id="rId47"/>
    <hyperlink ref="F86" r:id="rId48"/>
    <hyperlink ref="F87" r:id="rId49"/>
    <hyperlink ref="F88" r:id="rId50"/>
    <hyperlink ref="E84" r:id="rId51" display="https://www.mpam.mp.br/images/1%C2%BA_TAP_a_CCT_n%C2%BA_6-2022_-_MP-PGJ_-_2022.016293_dcaac.pdf"/>
    <hyperlink ref="E85" r:id="rId52" display="https://www.mpam.mp.br/images/1%C2%BA_TAP_a_CCT_n%C2%BA_6-2022_-_MP-PGJ_-_2022.016293_dcaac.pdf"/>
    <hyperlink ref="E86" r:id="rId53" display="https://www.mpam.mp.br/images/1%C2%BA_TAP_a_CCT_n%C2%BA_6-2022_-_MP-PGJ_-_2022.016293_dcaac.pdf"/>
    <hyperlink ref="E87" r:id="rId54"/>
    <hyperlink ref="E88" r:id="rId55" display="https://www.mpam.mp.br/images/1%C2%BA_TAP_a_CCT_n%C2%BA_6-2022_-_MP-PGJ_-_2022.016293_dcaac.pdf"/>
    <hyperlink ref="F9" r:id="rId56"/>
    <hyperlink ref="F34" r:id="rId57"/>
    <hyperlink ref="E9" r:id="rId58" display="https://www.mpam.mp.br/images/1_TA_ao_CT_N%C2%BA_033-2022_-_MP-PGJ_b9e3a.pdf"/>
    <hyperlink ref="E34" r:id="rId59" display="https://www.mpam.mp.br/images/1_TA_ao_CT_N%C2%BA_033-2022_-_MP-PGJ_b9e3a.pdf"/>
    <hyperlink ref="F43" r:id="rId60"/>
    <hyperlink ref="F44" r:id="rId61"/>
    <hyperlink ref="F45" r:id="rId62"/>
    <hyperlink ref="F46" r:id="rId63"/>
    <hyperlink ref="F47" r:id="rId64"/>
    <hyperlink ref="F48" r:id="rId65"/>
    <hyperlink ref="E43" r:id="rId66" display="https://www.mpam.mp.br/images/1%C2%BA_TAP_a_CT_n%C2%BA_26-2022_-_MP-PGJ_-_2022.003026_b6177.pdf"/>
    <hyperlink ref="E44" r:id="rId67"/>
    <hyperlink ref="E45" r:id="rId68" display="https://www.mpam.mp.br/images/1%C2%BA_TAP_a_CT_n%C2%BA_26-2022_-_MP-PGJ_-_2022.003026_b6177.pdf"/>
    <hyperlink ref="E46" r:id="rId69"/>
    <hyperlink ref="E47" r:id="rId70"/>
    <hyperlink ref="E48" r:id="rId71" display="https://www.mpam.mp.br/images/1%C2%BA_TAP_a_CT_n%C2%BA_26-2022_-_MP-PGJ_-_2022.003026_b6177.pdf"/>
    <hyperlink ref="F53" r:id="rId72"/>
    <hyperlink ref="E53" r:id="rId73"/>
    <hyperlink ref="F62" r:id="rId74"/>
    <hyperlink ref="F63" r:id="rId75"/>
    <hyperlink ref="F64" r:id="rId76"/>
    <hyperlink ref="E63" r:id="rId77"/>
    <hyperlink ref="E64" r:id="rId78" display="https://www.mpam.mp.br/images/1%C2%BA_TAP_a_CT_n%C2%BA_33-2021_-_MP-PGJ_-_2022.013017_13360.pdf"/>
    <hyperlink ref="E62" r:id="rId79" display="https://www.mpam.mp.br/images/1_TA_%C3%A0_CT_n.%C2%BA_033-2021_-_MP-PGJ_484f5.pdf"/>
    <hyperlink ref="F32" r:id="rId80"/>
    <hyperlink ref="F39" r:id="rId81"/>
    <hyperlink ref="F40" r:id="rId82"/>
    <hyperlink ref="E40" r:id="rId83" display="https://www.mpam.mp.br/images/1%C2%BA_TAP_a_CT_n%C2%BA_25-2022_-_MP-PGJ_-_2021.018945_ef215.pdf"/>
    <hyperlink ref="E39" r:id="rId84"/>
    <hyperlink ref="F12" r:id="rId85"/>
    <hyperlink ref="E12" r:id="rId86"/>
    <hyperlink ref="F41" r:id="rId87"/>
    <hyperlink ref="E41" r:id="rId88"/>
    <hyperlink ref="F11" r:id="rId89"/>
    <hyperlink ref="F67" r:id="rId90"/>
    <hyperlink ref="E11" r:id="rId91" display="https://www.mpam.mp.br/images/CT_07-2023_-_MP-PGJ_fb5b5.pdf"/>
    <hyperlink ref="E67" r:id="rId92" display="https://www.mpam.mp.br/images/CT_07-2023_-_MP-PGJ_fb5b5.pdf"/>
    <hyperlink ref="F35" r:id="rId93"/>
    <hyperlink ref="F52" r:id="rId94"/>
    <hyperlink ref="E59" r:id="rId95" display="https://www.mpam.mp.br/images/Contratos/2023/Carta_Contrato/CCT_n%C2%BA_06-MP-PGJ_2a292.pdf"/>
    <hyperlink ref="F59" r:id="rId96"/>
    <hyperlink ref="F66" r:id="rId97"/>
    <hyperlink ref="E66" r:id="rId98"/>
    <hyperlink ref="E36" r:id="rId99"/>
    <hyperlink ref="F36" r:id="rId100"/>
    <hyperlink ref="F33" r:id="rId101"/>
    <hyperlink ref="E33" r:id="rId102"/>
    <hyperlink ref="E37" r:id="rId103"/>
    <hyperlink ref="E54" r:id="rId104"/>
    <hyperlink ref="E55" r:id="rId105"/>
    <hyperlink ref="F37" r:id="rId106"/>
    <hyperlink ref="F54" r:id="rId107"/>
    <hyperlink ref="F55" r:id="rId108"/>
    <hyperlink ref="F80" r:id="rId109"/>
    <hyperlink ref="E80" r:id="rId110" display="https://www.mpam.mp.br/images/2%C2%BA_TA_ao_CT_012-2021_-_MP-PGJ_3e59d.pdf"/>
    <hyperlink ref="F31" r:id="rId111"/>
    <hyperlink ref="F56" r:id="rId112"/>
    <hyperlink ref="F10" r:id="rId113"/>
    <hyperlink ref="F27" r:id="rId114"/>
    <hyperlink ref="F28" r:id="rId115"/>
    <hyperlink ref="F73" r:id="rId116"/>
    <hyperlink ref="F74" r:id="rId117"/>
    <hyperlink ref="E10" r:id="rId118" display="https://www.mpam.mp.br/images/1%C2%BA_TAP_a_CT_n%C2%BA_22-2021_-_MP-PGJ_-_2022.006815_677c6.pdf"/>
    <hyperlink ref="E74" r:id="rId119"/>
    <hyperlink ref="E27" r:id="rId120"/>
    <hyperlink ref="E28" r:id="rId121"/>
    <hyperlink ref="E73" r:id="rId122"/>
    <hyperlink ref="F65" r:id="rId123"/>
    <hyperlink ref="E65" r:id="rId124"/>
    <hyperlink ref="E7" r:id="rId125" display="https://www.mpam.mp.br/images/1%C2%BA_TA_ao_CT_002-2020_-_MP-PGJ_47141.pdf"/>
    <hyperlink ref="F7" r:id="rId126"/>
    <hyperlink ref="F38" r:id="rId127"/>
    <hyperlink ref="F60" r:id="rId128"/>
    <hyperlink ref="F61" r:id="rId129"/>
    <hyperlink ref="F68" r:id="rId130"/>
    <hyperlink ref="F69" r:id="rId131"/>
    <hyperlink ref="F75" r:id="rId132"/>
    <hyperlink ref="F76" r:id="rId133"/>
    <hyperlink ref="F79" r:id="rId134"/>
    <hyperlink ref="E61" r:id="rId135" display="https://www.mpam.mp.br/images/1%C2%BA_TAP_a_CT_n%C2%BA_19-2021_-_MP-PGJ_-_2022.004812_13252.pdf"/>
    <hyperlink ref="E68" r:id="rId136" display="https://www.mpam.mp.br/images/1%C2%BA_TAP_a_CT_n%C2%BA_19-2021_-_MP-PGJ_-_2022.004812_13252.pdf"/>
    <hyperlink ref="E75" r:id="rId137" display="https://www.mpam.mp.br/images/1%C2%BA_TAP_a_CT_n%C2%BA_19-2021_-_MP-PGJ_-_2022.004812_13252.pdf"/>
    <hyperlink ref="E79" r:id="rId138" display="https://www.mpam.mp.br/images/1%C2%BA_TAP_a_CT_n%C2%BA_19-2021_-_MP-PGJ_-_2022.004812_13252.pdf"/>
    <hyperlink ref="E69" r:id="rId139"/>
    <hyperlink ref="E76" r:id="rId140"/>
    <hyperlink ref="E38" r:id="rId141" display="https://www.mpam.mp.br/images/1_TA_%C3%A0_CT_n.%C2%BA_019-2021_-_MP_-PGJ_9396e.pdf"/>
    <hyperlink ref="E60" r:id="rId142" display="https://www.mpam.mp.br/images/1_TA_%C3%A0_CT_n.%C2%BA_019-2021_-_MP_-PGJ_9396e.pdf"/>
    <hyperlink ref="E13" r:id="rId143"/>
    <hyperlink ref="F13" r:id="rId144"/>
    <hyperlink ref="F8" r:id="rId145"/>
    <hyperlink ref="F26" r:id="rId146"/>
  </hyperlinks>
  <pageMargins left="0.23622047244094491" right="0.23622047244094491" top="0.35433070866141736" bottom="0.74803149606299213" header="0.31496062992125984" footer="0.31496062992125984"/>
  <pageSetup scale="43" orientation="portrait" r:id="rId147"/>
  <drawing r:id="rId14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85" zoomScaleNormal="85" workbookViewId="0">
      <selection activeCell="J7" sqref="J7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style="4" customWidth="1"/>
    <col min="7" max="7" width="16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  <col min="14" max="14" width="11.85546875" customWidth="1"/>
  </cols>
  <sheetData>
    <row r="1" spans="1:14" ht="77.099999999999994" customHeight="1">
      <c r="C1" s="2"/>
      <c r="D1" s="2"/>
      <c r="G1" s="4"/>
      <c r="H1" s="4"/>
      <c r="I1" s="4"/>
      <c r="J1" s="2"/>
    </row>
    <row r="2" spans="1:14" ht="18">
      <c r="A2" s="5" t="str">
        <f>[1]Bens!A2</f>
        <v>NOVEMBRO/2023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4" ht="20.25">
      <c r="A3" s="55" t="s">
        <v>1</v>
      </c>
      <c r="B3" s="55"/>
      <c r="C3" s="55"/>
      <c r="D3" s="55"/>
      <c r="E3" s="55"/>
      <c r="G3" s="4"/>
      <c r="H3" s="4"/>
      <c r="I3" s="4"/>
      <c r="J3" s="2"/>
    </row>
    <row r="5" spans="1:14" ht="18">
      <c r="A5" s="56" t="s">
        <v>489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4" ht="31.5">
      <c r="A6" s="62" t="s">
        <v>3</v>
      </c>
      <c r="B6" s="62" t="s">
        <v>4</v>
      </c>
      <c r="C6" s="63" t="s">
        <v>5</v>
      </c>
      <c r="D6" s="63" t="s">
        <v>6</v>
      </c>
      <c r="E6" s="63" t="s">
        <v>7</v>
      </c>
      <c r="F6" s="62" t="s">
        <v>8</v>
      </c>
      <c r="G6" s="62" t="s">
        <v>9</v>
      </c>
      <c r="H6" s="64" t="s">
        <v>10</v>
      </c>
      <c r="I6" s="64" t="s">
        <v>11</v>
      </c>
      <c r="J6" s="63" t="s">
        <v>12</v>
      </c>
      <c r="K6" s="63" t="s">
        <v>13</v>
      </c>
      <c r="L6" s="63" t="s">
        <v>14</v>
      </c>
      <c r="M6" s="17" t="s">
        <v>15</v>
      </c>
    </row>
    <row r="7" spans="1:14" ht="150">
      <c r="A7" s="20" t="s">
        <v>16</v>
      </c>
      <c r="B7" s="21">
        <v>1</v>
      </c>
      <c r="C7" s="21">
        <v>2924243000141</v>
      </c>
      <c r="D7" s="22" t="s">
        <v>490</v>
      </c>
      <c r="E7" s="65" t="s">
        <v>491</v>
      </c>
      <c r="F7" s="24" t="s">
        <v>492</v>
      </c>
      <c r="G7" s="25">
        <v>45238</v>
      </c>
      <c r="H7" s="26" t="s">
        <v>493</v>
      </c>
      <c r="I7" s="66">
        <v>711991.3</v>
      </c>
      <c r="J7" s="28">
        <v>45238</v>
      </c>
      <c r="K7" s="22" t="s">
        <v>21</v>
      </c>
      <c r="L7" s="66">
        <f>8543.9+703447.4</f>
        <v>711991.3</v>
      </c>
      <c r="M7" s="26" t="s">
        <v>494</v>
      </c>
      <c r="N7" s="3"/>
    </row>
    <row r="8" spans="1:14">
      <c r="A8" s="36" t="s">
        <v>100</v>
      </c>
      <c r="B8" s="36"/>
      <c r="C8" s="36"/>
      <c r="D8" s="4"/>
    </row>
    <row r="9" spans="1:14">
      <c r="A9" s="40" t="str">
        <f>[1]Bens!A26</f>
        <v>Data da última atualização: 07/12/2023</v>
      </c>
      <c r="B9" s="41"/>
      <c r="C9" s="4"/>
      <c r="D9" s="2"/>
    </row>
    <row r="10" spans="1:14">
      <c r="A10" s="60" t="s">
        <v>102</v>
      </c>
      <c r="B10" s="60"/>
      <c r="C10" s="60"/>
      <c r="D10" s="60"/>
    </row>
    <row r="11" spans="1:14">
      <c r="A11" s="60" t="s">
        <v>103</v>
      </c>
      <c r="B11" s="60"/>
      <c r="C11" s="60"/>
      <c r="D11" s="60"/>
    </row>
    <row r="12" spans="1:14">
      <c r="A12" s="44" t="s">
        <v>104</v>
      </c>
      <c r="B12" s="44"/>
      <c r="C12" s="44"/>
      <c r="D12" s="2"/>
    </row>
  </sheetData>
  <mergeCells count="5">
    <mergeCell ref="A2:M2"/>
    <mergeCell ref="A3:E3"/>
    <mergeCell ref="A5:L5"/>
    <mergeCell ref="A10:D10"/>
    <mergeCell ref="A11:D11"/>
  </mergeCells>
  <conditionalFormatting sqref="C7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hyperlinks>
    <hyperlink ref="E7" r:id="rId1" display="https://www.mpam.mp.br/images/CT_34-2022-MP-PGJ_b601a.pdf"/>
    <hyperlink ref="F7" r:id="rId2"/>
  </hyperlinks>
  <pageMargins left="0.23622047244094491" right="0.23622047244094491" top="0.35433070866141736" bottom="0.74803149606299213" header="0.31496062992125984" footer="0.31496062992125984"/>
  <pageSetup scale="4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Bens</vt:lpstr>
      <vt:lpstr>Locações</vt:lpstr>
      <vt:lpstr>Serviços</vt:lpstr>
      <vt:lpstr>Obras</vt:lpstr>
      <vt:lpstr>Obras!Area_de_impressao</vt:lpstr>
      <vt:lpstr>Serviços!Area_de_impressao</vt:lpstr>
      <vt:lpstr>Bens!Titulos_de_impressao</vt:lpstr>
      <vt:lpstr>Locações!Titulos_de_impressao</vt:lpstr>
      <vt:lpstr>Serviços!Titulos_de_impressao</vt:lpstr>
    </vt:vector>
  </TitlesOfParts>
  <Company>PGJ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cp:lastPrinted>2024-03-20T12:54:35Z</cp:lastPrinted>
  <dcterms:created xsi:type="dcterms:W3CDTF">2024-03-20T12:51:04Z</dcterms:created>
  <dcterms:modified xsi:type="dcterms:W3CDTF">2024-03-20T12:54:58Z</dcterms:modified>
</cp:coreProperties>
</file>