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mpeam.sharepoint.com/sites/DOF/Shared Documents/General/DOF/ANO 2025/TRANSPARÊNCIA/1- ORDEM CRONOLÓGICA DE PAGAMENTO/12.Dezembro/"/>
    </mc:Choice>
  </mc:AlternateContent>
  <xr:revisionPtr revIDLastSave="0" documentId="8_{42F87F37-211E-474B-980D-6E3CE2084519}" xr6:coauthVersionLast="47" xr6:coauthVersionMax="47" xr10:uidLastSave="{00000000-0000-0000-0000-000000000000}"/>
  <bookViews>
    <workbookView xWindow="-120" yWindow="-120" windowWidth="29040" windowHeight="15720" xr2:uid="{13722341-30F2-48FE-AC37-07104AC7DCCC}"/>
  </bookViews>
  <sheets>
    <sheet name="Serviços" sheetId="1" r:id="rId1"/>
  </sheets>
  <externalReferences>
    <externalReference r:id="rId2"/>
  </externalReferences>
  <definedNames>
    <definedName name="_xlnm._FilterDatabase" localSheetId="0" hidden="1">Serviços!$D$1:$D$177</definedName>
    <definedName name="_xlnm.Print_Area" localSheetId="0">Serviços!$A$1:$M$86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82" i="1" l="1"/>
  <c r="L79" i="1"/>
  <c r="L77" i="1"/>
  <c r="L76" i="1"/>
  <c r="L75" i="1"/>
  <c r="L74" i="1"/>
  <c r="L73" i="1"/>
  <c r="L72" i="1"/>
  <c r="L71" i="1"/>
  <c r="L70" i="1"/>
  <c r="L69" i="1"/>
  <c r="L68" i="1"/>
  <c r="L67" i="1"/>
  <c r="L66" i="1"/>
  <c r="L65" i="1"/>
  <c r="L64" i="1"/>
  <c r="L63" i="1"/>
  <c r="L62" i="1"/>
  <c r="L61" i="1"/>
  <c r="L59" i="1"/>
  <c r="L54" i="1"/>
  <c r="L53" i="1"/>
  <c r="L52" i="1"/>
  <c r="L51" i="1"/>
  <c r="L50" i="1"/>
  <c r="L49" i="1"/>
  <c r="L48" i="1"/>
  <c r="L46" i="1"/>
  <c r="L45" i="1"/>
  <c r="L43" i="1"/>
  <c r="L42" i="1"/>
  <c r="L41" i="1"/>
  <c r="L40" i="1"/>
  <c r="L39" i="1"/>
  <c r="L36" i="1"/>
  <c r="L35" i="1"/>
  <c r="L34" i="1"/>
  <c r="L33" i="1"/>
  <c r="L30" i="1"/>
  <c r="L29" i="1"/>
  <c r="L27" i="1"/>
  <c r="L26" i="1"/>
  <c r="L25" i="1"/>
  <c r="L23" i="1"/>
  <c r="L20" i="1"/>
  <c r="L18" i="1"/>
  <c r="L17" i="1"/>
  <c r="L15" i="1"/>
  <c r="L14" i="1"/>
  <c r="L12" i="1"/>
  <c r="L11" i="1"/>
  <c r="L10" i="1"/>
  <c r="L9" i="1"/>
  <c r="L8" i="1"/>
  <c r="A2" i="1"/>
</calcChain>
</file>

<file path=xl/sharedStrings.xml><?xml version="1.0" encoding="utf-8"?>
<sst xmlns="http://schemas.openxmlformats.org/spreadsheetml/2006/main" count="537" uniqueCount="330">
  <si>
    <t>ORDEM CRONOLÓGICA DE PAGAMENTOS – PGJ/AM</t>
  </si>
  <si>
    <r>
      <t xml:space="preserve">ORDEM CRONOLÓGICA DE PAGAMENTOS DE </t>
    </r>
    <r>
      <rPr>
        <b/>
        <sz val="14"/>
        <color theme="4" tint="-0.249977111117893"/>
        <rFont val="Arial"/>
        <family val="2"/>
      </rPr>
      <t>PRESTAÇÃO DE SERVIÇOS</t>
    </r>
  </si>
  <si>
    <t>Mês</t>
  </si>
  <si>
    <t>N° Seq.</t>
  </si>
  <si>
    <t>CPF/CNPJ</t>
  </si>
  <si>
    <t xml:space="preserve">Empresa/ Nome </t>
  </si>
  <si>
    <t>Objeto</t>
  </si>
  <si>
    <t>Nota Fiscal</t>
  </si>
  <si>
    <t>Data de exigibilidade</t>
  </si>
  <si>
    <t>NL</t>
  </si>
  <si>
    <t>Valor da NL</t>
  </si>
  <si>
    <t>Data de pgto.</t>
  </si>
  <si>
    <t>Justificativa</t>
  </si>
  <si>
    <t>Valor pago</t>
  </si>
  <si>
    <t>SEI</t>
  </si>
  <si>
    <t>Novembro</t>
  </si>
  <si>
    <t>CERRADO VIAGENS LTDA</t>
  </si>
  <si>
    <t>Liquidação da NE nº 2025NE0001187 - Ref. a prestação de serviço de emissão, reserva e remarcação de bilhetes para voos nacionais e internacionais (C.A. N° 019/2023 - MP/PGJ - 3ºT.A.) referente a OUTUBRO/2025, conforme Fatura N° 14843 e SEI 2025.024613.</t>
  </si>
  <si>
    <t>Fatura nº 14843/2025</t>
  </si>
  <si>
    <t>3618/2025</t>
  </si>
  <si>
    <t>Pagamento realizado em Dezembro</t>
  </si>
  <si>
    <t>2025.024613</t>
  </si>
  <si>
    <t>Dezembro</t>
  </si>
  <si>
    <t>CREDENCIAL ENGENHARIA LTDA ME</t>
  </si>
  <si>
    <t xml:space="preserve">Liquidação da NE nº 2025NE0002126  - Ref. ao serviço de manutenção na infiltração na laje da Ouvidoria - Primeiro pavimento - AUDITÓRIO GEBES, conf. NF-n° 236 e documentos no SEI 2025.025715. </t>
  </si>
  <si>
    <t>236/2025</t>
  </si>
  <si>
    <t>3760/2025</t>
  </si>
  <si>
    <t>-</t>
  </si>
  <si>
    <t>2025.025715</t>
  </si>
  <si>
    <t>ALFAMA COM E SERVIÇOS LTDA</t>
  </si>
  <si>
    <t>Liquidação da NE nº 2025NE0001719 - Ref. prestação dos serviços de controle de pragas, nos prédios da PGJ/AM, em MANAUS, IRANDUBA, MANACAPURU e NOVO AIRÃO, relativo a OUTUBRO/2025 conforme NF-e n° 4683 e documentos no SEI 2025.024989.</t>
  </si>
  <si>
    <t>4683/2025</t>
  </si>
  <si>
    <t>3762/2025</t>
  </si>
  <si>
    <t>2025.024989</t>
  </si>
  <si>
    <t>ANA STEFANIE DA COSTA PAIVA LTDA</t>
  </si>
  <si>
    <t>Liquidação da NE nº 2025NE0001568 - Ref.  a  3ª Medição de Prestação de Serviço de coleta e análise laboratoriais ref. OUTUBRO/2025, conf. NF-n° 1410 e documentos no SEI 2025.025271.</t>
  </si>
  <si>
    <t>1410/2025</t>
  </si>
  <si>
    <t>3763/2025</t>
  </si>
  <si>
    <t>2025.025271</t>
  </si>
  <si>
    <t>FACHINELI COMUNICACAO LTDA</t>
  </si>
  <si>
    <t>Liquidação da NE n° 2024NE0002584- Ref. Serviço de Locação e Mensalidade de Link (Tefé) e Serviço de Locação e Mensalidade de Link (Coari, Humaitá, Iranduba, Itacoatiara, Manacapuru, Maués e Parintins) (CA 009/2024-MP/PGJ - 1° TA) relativo a JANEIRO/25 conforme NFS-e n°202500000000408 e documentos no PI-SEI 2025.010487.</t>
  </si>
  <si>
    <t>408/2025</t>
  </si>
  <si>
    <t>3764/2025</t>
  </si>
  <si>
    <t>2025.010487</t>
  </si>
  <si>
    <t>Liquidação da NE nº 2025NE0000037 - Ref. Serviço de Locação e Mensalidade de Link (Tefé) e Serviço de Locação e Mensalidade de Link (Coari, Humaitá, Iranduba, Itacoatiara, Manacapuru, Maués e Parintins) (CA 009/2024-MP/PGJ - 1° TA) relativo a JANEIRO/25 conforme NFS-e n° 202500000000407  e documentos no PI-SEI 2025.010487.</t>
  </si>
  <si>
    <t>407/2025</t>
  </si>
  <si>
    <t>3765/2025</t>
  </si>
  <si>
    <t>LINK CARD ADMINISTRADORA DE BENEFICIOS EIRELI EPP</t>
  </si>
  <si>
    <t xml:space="preserve">Liquidação da NE nº 2025NE0000902 - Ref. prestação do serviços de abastecimentos (CA 001/2024-MP/PGJ), ref. a OUTUBRO/2025 conforme NFS-e n° 158312 e documentos no PI-SEI 2025.024708. </t>
  </si>
  <si>
    <t>158312/2025</t>
  </si>
  <si>
    <t>3766/2025</t>
  </si>
  <si>
    <t>2025.024708</t>
  </si>
  <si>
    <t>VIA DIRETA TELECOMUNICACOES VIA SATELITE E INTERNET LTDA</t>
  </si>
  <si>
    <t>Liquidação da NE nº 2025NE0000046  - Ref. a prestação de serviços de conectividade a internet, via sátelite (LEO), (CA n° 023/2024 - MP/PGJ) referente a AGOSTO/25 conforme NFSC nº 682 e demais documentos no PI- SEI 2025.025856.</t>
  </si>
  <si>
    <t>682/2025</t>
  </si>
  <si>
    <t>3767/2025</t>
  </si>
  <si>
    <t>2025.025856</t>
  </si>
  <si>
    <t>Liquidação da NE nº 2025NE0000906 - Ref. a prestação de serviços de conectividade a internet, via sátelite (LEO), (CA n° 023/2024 - MP/PGJ) referente a AGOSTO/25 conforme NFSC nº 682 e demais documentos no PI- SEI 2025.025856.</t>
  </si>
  <si>
    <t>3768/2025</t>
  </si>
  <si>
    <t>Liquidação da NE nº 2025NE0001632 - Ref. a prestação de serviços de conectividade a internet, via sátelite (LEO), (CA n° 023/2024 - MP/PGJ) referente a AGOSTO/25 conforme NFSC nº 682 e demais documentos no PI- SEI 2025.025856.</t>
  </si>
  <si>
    <t>3769/2025</t>
  </si>
  <si>
    <t>Liquidação da NE nº 2025NE0001632  - Ref. a prestação de serviços de conectividade a internet, via sátelite (LEO), (CA n° 023/2024 - MP/PGJ) referente a SETEMBRO/25 conforme NFSC nº 718 e demais documentos no PI-SEI 2025.022459.</t>
  </si>
  <si>
    <t>718/2025</t>
  </si>
  <si>
    <t>3773/2025</t>
  </si>
  <si>
    <t>2025.022459</t>
  </si>
  <si>
    <t>Liquidação da NE nº 2025NE0001632 - Ref. a prestação de serviços de conectividade a internet, via sátelite (LEO), (CA n° 023/2024 - MP/PGJ) referente a OUTUBRO/25 conforme NFSC nº 43 e demais documentos no PI-SEI 2025.025507.</t>
  </si>
  <si>
    <t>43/2025</t>
  </si>
  <si>
    <t>3775/2025</t>
  </si>
  <si>
    <t>2025.025507</t>
  </si>
  <si>
    <t>Liquidação da NE nº 2025NE0000906 - Ref. a prestação de serviços de conectividade a internet, via sátelite (LEO), (CA n° 023/2024 - MP/PGJ) referente a OUTUBRO/25 conforme NFSC nº 43 e demais documentos no PI-SEI 2025.025507.</t>
  </si>
  <si>
    <t>3776/2025</t>
  </si>
  <si>
    <t>SOFTPLAN PLANEJAMENTO E SISTEMAS LTDA</t>
  </si>
  <si>
    <t>Liquidação da NE nº 2025NE0001642 - Ref. a prestação de serviço de sustentação (019/2021 - MP/PGJ), no período de 12/09/2025 a 30/09/2025, conf. NF-nº 886614 e demais documentos contidos no SEI 2025.024188.</t>
  </si>
  <si>
    <t>886614/2025</t>
  </si>
  <si>
    <t>3780/2025</t>
  </si>
  <si>
    <t>2025.024188</t>
  </si>
  <si>
    <t>Liquidação da NE nº 2025NE0001878 - Ref. a prestação de serviço de sustentação (019/2021 - MP/PGJ), no período de 12/09/2025 a 30/09/2025, conf. NF-nº 886614 e demais documentos contidos no SEI 2025.024188.</t>
  </si>
  <si>
    <t>3781/2025</t>
  </si>
  <si>
    <t>QUALY NUTRI SERVICOS DE ALIMENTACAO LTDA</t>
  </si>
  <si>
    <t>Liquidação da NE n° 2025NE0002128- Ref. a contratação de serviço de bufê para fornecimento de 50 unidades de coquetel para atender a demanda da "Premiação dos parceiros do Projeto Juntos Pela Vida", conf. NF-n° 779 e demais documentos no SEI 2025.025699.</t>
  </si>
  <si>
    <t>779/2025</t>
  </si>
  <si>
    <t>3785/2025</t>
  </si>
  <si>
    <t>2025.025699</t>
  </si>
  <si>
    <t>Liquidação da NE nº 2025NE0001645 - Ref. prestação de serviços sobre Infraestrutura, competencia: 12/09/2025 a 30/09/2025 (CA 019/2021 - MP/PGJ) conforme NFS-nº 886639 e documentos no SEI 2025.024338.</t>
  </si>
  <si>
    <t>886639/2025</t>
  </si>
  <si>
    <t>3786/2025</t>
  </si>
  <si>
    <t>2025.024338</t>
  </si>
  <si>
    <t>Liquidação da NE nº 2025NE0001879 - Ref. prestação de serviços sobre Infraestrutura, competencia: 12/09/2025 a 30/09/2025 (CA 019/2021 - MP/PGJ) conforme NFS-nº 886639 e documentos no SEI 2025.024338.</t>
  </si>
  <si>
    <t>3787/2025</t>
  </si>
  <si>
    <t>Liquidação da NE nº 2025NE0001878 - Ref. a prestação de serviço de Garantia de evolução tecnológica e Funcional - GETF (019/2021 - MP/PGJ), no período de 12/09/2025 a 30/09/2025, conf. NF-nº 886635 e demais documentos contidos no SEI 2025.024336.</t>
  </si>
  <si>
    <t>886635/2025</t>
  </si>
  <si>
    <t>3788/2025</t>
  </si>
  <si>
    <t>2025.024336</t>
  </si>
  <si>
    <t>Liquidação da NE nº 2025NE0001878 - Ref. a prestação de serviço de Suporte de Primeiro Nível (019/2021 - MP/PGJ), no período de 12/09/2025 a 30/09/2025, conf. NF-nº 886636 e demais documentos contidos no SEI 2025.024337.</t>
  </si>
  <si>
    <t>886636/2025</t>
  </si>
  <si>
    <t>3789/2025</t>
  </si>
  <si>
    <t>2025.024337</t>
  </si>
  <si>
    <t>AS CLINICA MEDICA OCUPACIONAL LTDA</t>
  </si>
  <si>
    <t>Liquidação da NE n° 2025NE0000265- Ref. a prestação de serviço, sob demanda, de avaliação médica psiquiátrica, a ser conduzida por no mínimo 02 (dois) médicos psiquiatras para emissão de laudos e pareceres, conf. NF-nº 708 e demais documentos contidos no SEI 2025.025588.</t>
  </si>
  <si>
    <t>708/2025</t>
  </si>
  <si>
    <t>3790/2025</t>
  </si>
  <si>
    <t>2025.025588</t>
  </si>
  <si>
    <t>SERVICO AUTONOMO DE AGUA E ESGOTO DE ITACOATIARA</t>
  </si>
  <si>
    <t>Liquidação da NE nº 2024NE0000042 - Ref. serviços de fornecimento de água potável a sede da PGJ-AM Itacoatiara (CA 005/2022-MP/PGJ) relativo a Novembro/2025, conforme FATURA nº 23074-11/2025 e documentos no SEI 2025.025852.</t>
  </si>
  <si>
    <t>Fatura nº 2307411/2025</t>
  </si>
  <si>
    <t>3819/2025</t>
  </si>
  <si>
    <t>2025.025852</t>
  </si>
  <si>
    <t>LOGIC PRO SERVICOS DE TECNOLOGIA DA INFORMACAO LTDA</t>
  </si>
  <si>
    <t>Liquidação da NE nº 2025NE0000524 - Ref. serviço de conectividade ponto a ponto em fibra óptica (CA 008/2023-MP/PGJ - 1ºT.A), ref. a OUTUBRO/2025, conforme NF-nº 54001 e documentos no SEI 2025.024488.</t>
  </si>
  <si>
    <t>54001/2025</t>
  </si>
  <si>
    <t>3820/2025</t>
  </si>
  <si>
    <t>2025.024488</t>
  </si>
  <si>
    <t>FIOS TECNOLOGIA DA INFORMACAO LTDA</t>
  </si>
  <si>
    <t>Liquidação da NE nº 2025NE0001668 - Ref. prestação de Serviço Telefônico Fixo Comutado – STFC e Serviço de Comunicação Multimídia - SCM (CA 008/2024 - MP/PGJ) referente a OUTUBRO/2025, conforme NFS-e n° 220 e documentos no PI-SEI 2025.024699.</t>
  </si>
  <si>
    <t>220/2025</t>
  </si>
  <si>
    <t>3821/2025</t>
  </si>
  <si>
    <t>2025.024699</t>
  </si>
  <si>
    <t xml:space="preserve"> A S PINTO</t>
  </si>
  <si>
    <t>Liquidação da NE nº 2025NE0000881 - Referente a prestação serviço de operação de equipamentos de som e vídeo com gravação e transmissão via canal no youtube nas sessões ordinária e extraordinária dos Órgãos Colegiados, ref. a NOVEMBRO/2025, conforme NF-nº 91 e demais documentos no SEI 2025.026286.</t>
  </si>
  <si>
    <t>91/2025</t>
  </si>
  <si>
    <t>3822/2025</t>
  </si>
  <si>
    <t>2025.026286</t>
  </si>
  <si>
    <t>2KS AGENCIA DIGITAL PUBLICIDADE LTDA</t>
  </si>
  <si>
    <t>Liquidação da NE nº 2025NE0001241 - Ref. a Prestação de serviços de clipping digital e mailing (CA 019/2024 - MP/PGJ) referente ao período de 26/09/2025 a 26/10/2025, conforme NF n° 810 e demais documentos no SEI 2025.023904.</t>
  </si>
  <si>
    <t>810/2025</t>
  </si>
  <si>
    <t>3823/2025</t>
  </si>
  <si>
    <t>2025.023904</t>
  </si>
  <si>
    <t>M F LOCACAO DE EQUIPAMENTOS LTDA</t>
  </si>
  <si>
    <t>Liquidação da NE n° 2025NE0002350- Referente a prestação de serviços gráficos e audiovisuias para a realização das cerimônias de premiação do Projeto Juntos pela Vida, conf. 498 e demais documentos contidos no SEI 2025.026082.</t>
  </si>
  <si>
    <t>498/2025</t>
  </si>
  <si>
    <t>3824/2025</t>
  </si>
  <si>
    <t>2025.026082</t>
  </si>
  <si>
    <t xml:space="preserve"> M E T INDUSTRIA, COMERCIO E SERVIÇOS GRAFICOS LTDA- EPP</t>
  </si>
  <si>
    <t>Liquidação da NE n° 2025NE0001694 - Ref. a serviços de confecção de impressos gráficos, conforme NFS-e n° 608 e documentos no PI-SEI 2023.001677.</t>
  </si>
  <si>
    <t>608/2023</t>
  </si>
  <si>
    <t>3852/2025</t>
  </si>
  <si>
    <t>2023.001677</t>
  </si>
  <si>
    <t xml:space="preserve">Liquidação na NE  n°2025NE0001696- Ref. a serviços de confecção de impressos gráficos, conforme NFS-e n° 641 e documentos no PI-SEI 2023.018943. </t>
  </si>
  <si>
    <t>641/2023</t>
  </si>
  <si>
    <t>3853/2025</t>
  </si>
  <si>
    <t>2023.018943</t>
  </si>
  <si>
    <t>CLINICA MASTER SAUDE LTDA</t>
  </si>
  <si>
    <t>Liquidação da NE nº 2025NE0000250 - Prestação de serviços de Junta de Especialistas para realizar avaliação psicológica e psiquiátrica de adaptação ao cargo, com a emissão de laudo, tendo por finalidade aferir a saúde mental dos Promotores de Justiça do MPAM, em estágio probatório no período 27/10/2025, 03/11/2025 e 04/11/2025, conforme NF-e n° 9150 e documentos no SEI 2025.025272.</t>
  </si>
  <si>
    <t>9150/2025</t>
  </si>
  <si>
    <t>3854/2025</t>
  </si>
  <si>
    <t>2025.025272</t>
  </si>
  <si>
    <t>Liquidação da NE nº 2025NE0001241 - Ref. a Prestação de serviços de clipping digital e mailing (CA 019/2024 - MP/PGJ) referente ao período de 26/10/2025 a 26/11/2025, conforme NF n° 845 e demais documentos no SEI 2025.026202.</t>
  </si>
  <si>
    <t>845/2025</t>
  </si>
  <si>
    <t>3855/2025</t>
  </si>
  <si>
    <t>2025.026202</t>
  </si>
  <si>
    <t>COMPANHIA BRASILEIRA DE SOLUÇOES E SERVIÇOS</t>
  </si>
  <si>
    <t>Liquidação da NE nº 2025NE0001944 - Ref. a prestação de serviço de administração, gerenciamento e fornecimento de vale-alimentação no mês de DEZEMBRO/2025, conf. NF-N° 343574 e documentos no SEI 2025.026870.</t>
  </si>
  <si>
    <t>343574/2025</t>
  </si>
  <si>
    <t>3874/2025</t>
  </si>
  <si>
    <t>2025.026870</t>
  </si>
  <si>
    <t>Liquidação da NE nº 2025NE0001187 - Ref. a prestação de serviço de emissão, reserva e remarcação de bilhetes para voos nacionais e internacionais (C.A. N° 019/2023 - MP/PGJ - 3ºT.A.) referente a NOVEMBRO/2025, conforme Fatura N° 15226 e demais documentos contidos no SEI 2025.026598.</t>
  </si>
  <si>
    <t>Fatura nº 15226/2025</t>
  </si>
  <si>
    <t>3896/2025</t>
  </si>
  <si>
    <t>2025.026598</t>
  </si>
  <si>
    <t>TELEFONICA BRASIL S.A.</t>
  </si>
  <si>
    <t>Liquidação da NE nº 2025NE0001143 - Ref. prestação de Serviços Móvel Pessoal – SMP (CA 016/2023 - MP/PGJ 1º TA) relativo a NOVEMBRO/25 conforme Fatura nº 0345991343 e documentos no SEI 2025.027014.</t>
  </si>
  <si>
    <t>Fatura nº 0345991343/2025</t>
  </si>
  <si>
    <t>3897/2025</t>
  </si>
  <si>
    <t>2025.027014</t>
  </si>
  <si>
    <t>JF ENGENHARIA E SERVICOS ESPECIALIZADOS LTDA</t>
  </si>
  <si>
    <t>Liquidação da NE nº 2025NE0001841 - Ref. serviço de limpeza e conservação nas instalações da PGJ/AM (CA 010/2020-MP/PGJ) relativo a NOVEMBRO/2025, conforme NFS-nº 8637 e documentos no SEI 2025.026704.</t>
  </si>
  <si>
    <t>8637/2025</t>
  </si>
  <si>
    <t>3898/2025</t>
  </si>
  <si>
    <t>2025.026704</t>
  </si>
  <si>
    <t>Liquidação da NE nº 2025NE0001844 - Ref. prestação de serviços continuados relativos a 02 postos de Assistentes de Cerimonial (CA 010/2020-MP/PGJ) relativo a NOVEMBRO/2025, conforme NFS-nº 8638 e documentos no SEI 2025.026697.</t>
  </si>
  <si>
    <t>8638/2025</t>
  </si>
  <si>
    <t>3899/2025</t>
  </si>
  <si>
    <t>2025.026697</t>
  </si>
  <si>
    <t>G REFRIGERAÇAO COM E SERV DE REFRIGERAÇAO LTDA  ME</t>
  </si>
  <si>
    <t>Liquidação da NE nº 2025NE0002296 - Ref. a manutenção preventiva e corretiva realizada nos sistemas de refrigeração desta PGJ/AM (ar condicionados, bebedouros, geladeiras, minibar e máquina de gelo).competencia de NOVEMBRO/2025, (CA 025/2022 MP/PGJ  4º TA) conforme NFS-nº 3284 e documentos no SEI 2025.026444.</t>
  </si>
  <si>
    <t>3284/2025</t>
  </si>
  <si>
    <t>3904/2025</t>
  </si>
  <si>
    <t>2025.026444</t>
  </si>
  <si>
    <t>EMPRESA BRASILEIRA DE CORREIOS E TELEGRAFOS</t>
  </si>
  <si>
    <t>Liquidação da NE nº 2025NE0001652 - Ref. serviços e venda de produtos postais (CA 035/2021-MP/PGJ - 3T.A.), no período do mês de NOVEMBRO/2025, conforme Fatura nº 82748 e documentos no SEI 2025.027140.</t>
  </si>
  <si>
    <t>Fatura nº 82748/2025</t>
  </si>
  <si>
    <t>3905/2025</t>
  </si>
  <si>
    <t>2025.027140</t>
  </si>
  <si>
    <t>VR BENEFICIOS E SERVICOS DE PROCESSAMENTO S.A</t>
  </si>
  <si>
    <t>Liquidação da NE nº 2025NE0001210 - Ref. a prestação de serviço do sistema informatizado de registro e controle de ponto eletrônico, em ambiente web, para a Procuradoria-Geral de Justiça (CA 008/2025 - MP/PGJ - 1ºT.A.). NF-n° 173113, competência de NOVEMBRO/2025 e demais documentos no SEI 2025.026734.</t>
  </si>
  <si>
    <t>173113/2025</t>
  </si>
  <si>
    <t>3906/2025</t>
  </si>
  <si>
    <t>2025.026734</t>
  </si>
  <si>
    <t>Liquidação da NE nº 2025NE0001719 - Ref. prestação dos serviços de controle de pragas, nos prédios da PGJ/AM, em MANAUS, IRANDUBA, MANACAPURU e NOVO AIRÃO, relativo a NOVEMBRO/2025 conforme NF-e n° 4753 e documentos no SEI 2025.026690.</t>
  </si>
  <si>
    <t>4753/2025</t>
  </si>
  <si>
    <t>3907/2025</t>
  </si>
  <si>
    <t>2025.026690</t>
  </si>
  <si>
    <t>F. A. DOS SANTOS JUNIOR LTDA</t>
  </si>
  <si>
    <t>Liquidação da NE nº 2025NE0001250 - Referente ao fornecimento de 1.132 (mil cento e trinta e dois&amp;#8203;) garrafões de água (C.A. 022/2023-MP/PGJ - 1ºT.A.), conforme NF-n° 1162, e demais documentos no SEI 2025.026614.</t>
  </si>
  <si>
    <t>1162/2025</t>
  </si>
  <si>
    <t>3914/2025</t>
  </si>
  <si>
    <t>2025.026614</t>
  </si>
  <si>
    <t>Liquidação da NE nº 2025NE0002171 - Ref. a serviço referente a manutenção predial preventiva e/ou corretiva e pequenas reformas com fornecimento de materiais, equipamentos essenciais e mão de obra, conforme NF-e n° 240 e documentos no SEI 2025.026621.</t>
  </si>
  <si>
    <t>240/2025</t>
  </si>
  <si>
    <t>3916/2025</t>
  </si>
  <si>
    <t>2025.026621</t>
  </si>
  <si>
    <t>HOUSE LTDA</t>
  </si>
  <si>
    <t>Liquidação da NE nº 2025NE0002390 - Ref. a prestação de serviços gráficos e confecção de materiais personalizados para fornecimento de 5 (cinco) quadros com moldura, conf. NF-nº 222 e demais documentos contidos no SEI 2025.026813.</t>
  </si>
  <si>
    <t>222/2025</t>
  </si>
  <si>
    <t>3917/2025</t>
  </si>
  <si>
    <t>2025.026813</t>
  </si>
  <si>
    <t>MBM SEGURADORA S.A.</t>
  </si>
  <si>
    <t>Liquidação da NE nº 2025NE0001182 - Ref. serviço de seguro coletivo contra acidentes pessoais para Estagiários da PGJ/MPAM no período 10/09/25 à 09/10/25 (CA 007/2024 - MP/PGJ) conforme Fatura n° 010/2025 e documentos no PI-SEI 2025.027149.</t>
  </si>
  <si>
    <t>Fatura nº 010/2025</t>
  </si>
  <si>
    <t>3918/2025</t>
  </si>
  <si>
    <t>2025.027149</t>
  </si>
  <si>
    <t>LATINO INDUSTRIA E COMERCIO LTDA</t>
  </si>
  <si>
    <t>Liquidação da NE nº 2025NE0002079 - Ref. à contratação de empresa especializada para prestação de serviços 80 25.7000 2.056,00 gráficos de camisaria, fardamento e de materiais gráficos personalizados, para atender à realização do evento de lançamento do Projeto "MP Por Elas: Projeto Aurora", conforme NF-e n° 50013 e documentos no SEI 2025.024899.</t>
  </si>
  <si>
    <t>50013/2025</t>
  </si>
  <si>
    <t>3919/2025</t>
  </si>
  <si>
    <t>2025.024899</t>
  </si>
  <si>
    <t>Liquidação da NE nº 2025NE0001568 - Ref.  a  4ª Medição de Prestação de Serviço de coleta e análise laboratoriais ref. NOVEMBRO/2025, conf. NF-n° 1458 e documentos no SEI 2025.027736.</t>
  </si>
  <si>
    <t>1458/2025</t>
  </si>
  <si>
    <t>4121/2025</t>
  </si>
  <si>
    <t>2025.027736</t>
  </si>
  <si>
    <t>Liquidação da NE nº 2025NE0001182 - Ref. serviço de seguro coletivo contra acidentes pessoais para Estagiários da PGJ/MPAM no período 10/10/25 à 09/11/25 (CA 007/2024 - MP/PGJ) conforme Fatura n° 011/2025 e documentos no PI-SEI 2025.027451.</t>
  </si>
  <si>
    <t>Fatura n° 011/2025</t>
  </si>
  <si>
    <t>4122/2025</t>
  </si>
  <si>
    <t>2025.027451</t>
  </si>
  <si>
    <t>MACRO SERVICOS CONSERVACAO E LIMPEZA LTDA</t>
  </si>
  <si>
    <t>Liquidação da NE nº 2025NE0002088 - Ref. serviço continuados de limpeza, conservação e higienização, relativo a 21 dias de NOVEMBRO/2025, conforme NFS-nº 17814 e documentos no SEI 2025.026768.</t>
  </si>
  <si>
    <t>17814/2025</t>
  </si>
  <si>
    <t>4125/2025</t>
  </si>
  <si>
    <t>2025.026768</t>
  </si>
  <si>
    <t>PREVILEMOS LTDA - ADMINISTRADORA E CORRETORA DE SEGUROS</t>
  </si>
  <si>
    <t>Liquidação da NE n° 2025NE0001817-Ref. Prestação de seguro coletivo contra acidentes pessoais de estagiários (CA 007/2023-MP/PGJ) referente ao período de 01/11/2025 à 01/12/2025,  conforme Fatura nº 27 e demais documentos no SEI 2025.026831.</t>
  </si>
  <si>
    <t>Fatura n°27/2025</t>
  </si>
  <si>
    <t>4127/2025</t>
  </si>
  <si>
    <t>2025.026831</t>
  </si>
  <si>
    <t>PRODAM PROCESSAMENTO DE DADOS AMAZONAS S A</t>
  </si>
  <si>
    <t>Liquidação da NE nº 2025NE0000983 - Ref. serviço de execução do Sistema AJURI (CA 012/2021 - MP/PGJ - 4ºT.A.), referente ao mês de NOVEMBRO/2025, conforme NF-nº 59808 e documentos no SEI 2025.026449.</t>
  </si>
  <si>
    <t>59808/2025</t>
  </si>
  <si>
    <t>4128/2025</t>
  </si>
  <si>
    <t>2025.026449</t>
  </si>
  <si>
    <t>Liquidação da NE nº 2025NE0000902 - Ref. prestação do serviços de abastecimentos (CA 001/2024-MP/PGJ), ref. a NOVEMBRO/2025 conforme NFS-e n° 180881 e documentos no PI-SEI 2025.026846.</t>
  </si>
  <si>
    <t>180881/2025</t>
  </si>
  <si>
    <t>4129/2025</t>
  </si>
  <si>
    <t>2025.026846</t>
  </si>
  <si>
    <t>MÓDULO ENGENHARIA CONSULTORIA E GERENCIA PREDIAL LTDA</t>
  </si>
  <si>
    <t>Liquidação da NE nº 2025NE0000010 - Ref. a prestação de serviços de manutenção preventiva e corretiva de elevadores (CA 015/2023 - MP/PGJ) referente a OUTUBRO/2025 conforme NF- n° 48782 e documentos no SEI 2025.024802.</t>
  </si>
  <si>
    <t>48782/2025</t>
  </si>
  <si>
    <t>4130/2025</t>
  </si>
  <si>
    <t>Pagamento será efetuado em Janeiro</t>
  </si>
  <si>
    <t>2025.024802</t>
  </si>
  <si>
    <t>EYES NWHERE SISTEMAS INTELIGENTES DE IMAGEM LTDA</t>
  </si>
  <si>
    <t>Liquidação da NE nº 2025NE0001655  - Ref. a serviço de acesso dedicado a internet (Anti-DDoS) (033/2021-MP/PGJ - 3ºT.A.) no mês de OUTUBRO/2025, conforme NF-nº 423 e demais documentos no SEI 2025.025150</t>
  </si>
  <si>
    <t>423/2025</t>
  </si>
  <si>
    <t>4134/2025</t>
  </si>
  <si>
    <t>2025.025150</t>
  </si>
  <si>
    <t>Liquidação da NE nº 2025NE0002528  - Ref. a serviço de acesso dedicado a internet (Anti-DDoS) (033/2021-MP/PGJ - 3ºT.A.) no mês de OUTUBRO/2025, conforme NF-nº 423 e demais documentos no SEI 2025.025150.</t>
  </si>
  <si>
    <t>4135/2025</t>
  </si>
  <si>
    <t>RECHE GALDEANO &amp; CIA LTDA</t>
  </si>
  <si>
    <t>Liquidação da NE nº 2025NE0000304 "- Ref. a prestação do serviço de locação de bens móveis sem mão de obra (CA N° 003/2024 - MP/PGJ) referente a NOVEMBRO/2025, conforme Fatura N° 120275 e docuementos no PI-SEI 2025.026584.</t>
  </si>
  <si>
    <t>Fatura n° 120275/2025</t>
  </si>
  <si>
    <t>4136/2025</t>
  </si>
  <si>
    <t>2025.026584</t>
  </si>
  <si>
    <t>CONSGRAF CONSTRUCOES E IMPRESSOES LTDA</t>
  </si>
  <si>
    <t>Liquidação da NE n°2025NE0002165- Ref. a serviços gráficos Placa de Identifificação externa de fachada, Placa de ident ificação e ambiente interno e Placa de inauguração , conforme NF-e n° 351 e documentos no SEI 2025.026469.</t>
  </si>
  <si>
    <t>351/2025</t>
  </si>
  <si>
    <t>4137/2025</t>
  </si>
  <si>
    <t>2025.026469</t>
  </si>
  <si>
    <t>Liquidação da NE n° 2025NE0002159- Ref. a serviços gráficos Adesivo D. Tam 3X3 e Ventarola, conforme NF-e n° 339 e documentos no SEI 2025.026469</t>
  </si>
  <si>
    <t>339/2025</t>
  </si>
  <si>
    <t>4138/2025</t>
  </si>
  <si>
    <t>Liquidação da NE n°2025NE0002139- Ref. a serviços gráficos Adesivo C. Tamanho 4x3. Material vinil transparente, impressão digi tal. Acabamento faca especial, conforme NF-e n° 350 e documentos no SEI 2025.026469.</t>
  </si>
  <si>
    <t>350/2025</t>
  </si>
  <si>
    <t>4139/2025</t>
  </si>
  <si>
    <t>CASA NOVA ENGENHARIA E CONSULTORIA LTDA  ME</t>
  </si>
  <si>
    <t>Liquidação da NE nº 2025NE0000717 - Ref. a serviço de manutenção preventiva e corretiva da ETE (C.A. 008/2021-MP/PGJ - 4ºT.A.), ref. NOVEMBRO/2025, conforme NF-e n° 81 e documentos no SEI 2025.026744.</t>
  </si>
  <si>
    <t>81/2025</t>
  </si>
  <si>
    <t>4141/2025</t>
  </si>
  <si>
    <t>2025.026744</t>
  </si>
  <si>
    <t>COMPANHIA DE SANEAMENTO DO AMAZONAS S/A</t>
  </si>
  <si>
    <t>Liquidação da NE nº 2025NE0001638 - Ref. fornecimento de água potável aos prédios das Promotorias de Justiça de Juruá (CA 006/2022-MPAM/PGJ), fatura 109180720251 , relativo a JULHO/2025 conf. documentos no PI-SEI 2025.027374.</t>
  </si>
  <si>
    <t>Fatura n° 109180720251/2025</t>
  </si>
  <si>
    <t>4142/2025</t>
  </si>
  <si>
    <t>2025.027374</t>
  </si>
  <si>
    <t>Liquidação da NE nº 2025NE0001638 - Ref. fornecimento de água potável aos prédios das Promotorias de Justiça de Autazes (CA 006/2022-MPAM/PGJ), fatura 220980720258, relativo a JULHO/2025 conf. documentos no PI-SEI 2025.027374.</t>
  </si>
  <si>
    <t>Fatura n° 220980720258/2025</t>
  </si>
  <si>
    <t>4143/2025</t>
  </si>
  <si>
    <t>Liquidação da NE nº 2025NE0001638 - Ref. fornecimento de água potável aos prédios das Promotorias de Justiça de Codajás (CA 006/2022-MPAM/PGJ), Fatura n° 284870720257, relativo a JULHO/2025 conf. documentos no PI-SEI 2025.027374</t>
  </si>
  <si>
    <t>Fatura n° 284870720257/2025</t>
  </si>
  <si>
    <t>4144/2025</t>
  </si>
  <si>
    <t>Liquidação da NE nº 2025NE0001638 - Ref. fornecimento de água potável aos prédios das Promotorias de Justiça de Carauari (CA 006/2022-MPAM/PGJ), Fatura n° 172460720250, relativo a JULHO/2025 conf. documentos no PI-SEI 2025.027374.</t>
  </si>
  <si>
    <t>Fatura n° 172460720250/2025</t>
  </si>
  <si>
    <t>4145/2025</t>
  </si>
  <si>
    <t>Liquidação da NE nº 2025NE0001638 - Ref. fornecimento de água potável aos prédios das Promotorias de Justiça de Careiro da Várzea (CA 006/2022-MPAM/PGJ), Fatura n° 647040720250 , relativo a JULHO/2025 conf. documentos no PI-SEI 2025.027374.</t>
  </si>
  <si>
    <t>Fatura n°  647040720250/2025</t>
  </si>
  <si>
    <t>4146/2025</t>
  </si>
  <si>
    <t>Liquidação da NE nº 2025NE0001638 - Ref. fornecimento de água potável aos prédios das Promotorias de Justiça de Tabtinga (CA 006/2022-MPAM/PGJ), Fatura n° 049430720257, relativo a JULHO/2025 conf. documentos no PI-SEI 2025.027374.</t>
  </si>
  <si>
    <t>Fatura n° 049430720257/2025</t>
  </si>
  <si>
    <t>4147/2025</t>
  </si>
  <si>
    <t>Liquidação da NE nº 2025NE0000914 - Ref. fornecimento de água potável aos prédios das Promotorias de Justiça de Juruá e (CA 006/2022-MPAM/PGJ), Fatura nº 109181120253, relativo a NOVEMBRO/2025 conf. documentos no PI-SEI 2025.027271</t>
  </si>
  <si>
    <t>Fatura n° 109181120253/2025</t>
  </si>
  <si>
    <t>4148/2025</t>
  </si>
  <si>
    <t>2025.027271</t>
  </si>
  <si>
    <t>Liquidação da NE nº 2025NE0000914 - Ref. fornecimento de água potável aos prédios das Promotorias de Justiça de  Autazes e (CA 006/2022-MPAM/PGJ), Fatura nº 220981120250  relativo a NOVEMBRO/2025 conf. documentos no PI-SEI 2025.027271</t>
  </si>
  <si>
    <t>Fatura n° 220981120250/2025</t>
  </si>
  <si>
    <t>4149/2025</t>
  </si>
  <si>
    <t>Liquidação da NE nº 2025NE0000914 - Ref. fornecimento de água potável aos prédios das Promotorias de Justiça de Caruari e (CA 006/2022-MPAM/PGJ), Fatura nº 172461120252, relativo a NOVEMBRO/2025 conf. documentos no PI-SEI 2025.027271.</t>
  </si>
  <si>
    <t>Fatura n° 172461120252/2025</t>
  </si>
  <si>
    <t>4150/2025</t>
  </si>
  <si>
    <t>Liquidação da NE nº 2025NE0000914 - Ref. fornecimento de água potável aos prédios das Promotorias de Justiça de Codajás e (CA 006/2022-MPAM/PGJ), Fatura nº 284871120259, relativo a NOVEMBRO/2025 conf. documentos no PI-SEI 2025.027271.</t>
  </si>
  <si>
    <t>Fatura n° 284871120259/2025</t>
  </si>
  <si>
    <t>4151/2025</t>
  </si>
  <si>
    <t>Liquidação da NE nº 2025NE0001638 - Ref. fornecimento de água potável aos prédios das Promotorias de Justiça de Tabatinga (CA 006/2022-MPAM/PGJ), Fatura nº 049431120259, relativo a NOVEMBRO/2025 conf. documentos no PI-SEI 2025.027271.</t>
  </si>
  <si>
    <t>Fatura n° 049431120259/2025</t>
  </si>
  <si>
    <t>4152/2025</t>
  </si>
  <si>
    <t>Liquidação da NE nº 2025NE0000914 - Ref. fornecimento de água potável aos prédios das Promotorias de Justiça de Careiro da Várzea e (CA 006/2022-MPAM/PGJ), Fatura nº 647041120252, relativo a NOVEMBRO/2025 conf. documentos no PI-SEI 2025.027271.</t>
  </si>
  <si>
    <t>Fatura n° 647041120252/2025</t>
  </si>
  <si>
    <t>4153/2025</t>
  </si>
  <si>
    <t>Liquidação da NE nº 2025NE0001638 - Ref. fornecimento de água potável aos prédios das Promotorias de Justiça de Careiro da Várzea e (CA 006/2022-MPAM/PGJ), Fatura nº 647041120252, relativo a NOVEMBRO/2025 conf. documentos no PI-SEI 2025.027271.</t>
  </si>
  <si>
    <t>Fatura n°  647041120252/2025</t>
  </si>
  <si>
    <t>4154/2025</t>
  </si>
  <si>
    <t>AMAZONAS ENERGIA S.A</t>
  </si>
  <si>
    <t>Liquidação da NE nº 2025NE0002505 - Ref. serviço de fornecimento de energia elétrica dos Prédios Sede, Anexo Administrativo e Unidade da Belo Horizonte (CA 004/2024-MP/PGJ) relativo a NOVEMBRO/2025, conforme Fatura nº 869937.11/2025.002 e documentos no SEI 2025.026967.</t>
  </si>
  <si>
    <t>Fatura n° 869937112025002/2025</t>
  </si>
  <si>
    <t>4155/2025</t>
  </si>
  <si>
    <t>2025.026967</t>
  </si>
  <si>
    <t>Liquidação da NE nº 2025NE0002506 - Ref. serviço de fornecimento de energia elétrica dos Prédios Sede, Anexo Administrativo e Unidade da Belo Horizonte (CA 004/2024-MP/PGJ) relativo a NOVEMBRO/2025, conforme Fatura nº 869937.11/2025.002 e documentos no SEI 2025.026967.</t>
  </si>
  <si>
    <t>4156/2025</t>
  </si>
  <si>
    <t>Fonte da informação: Sistema eletronico de informações (SEI) e sistema AFI. DOF/MPAM.</t>
  </si>
  <si>
    <t>FUNDAMENTO LEGAL: Lei nº 4.320/1964, art. 63; Decreto nº 93.872/1986, art. 36; Lei nº</t>
  </si>
  <si>
    <t>8.666/1993 art. 73; Lei nº 14.129/2021, art. 29, § 2º, VI; Lei nº 14.133/2021, arts. 140 e 141, § 3º; e</t>
  </si>
  <si>
    <t>Instrução Normativa nº 2/2016 do Ministério do Planejamento, art. 3º.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</si>
</sst>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6" formatCode="[$-416]d/m/yyyy"/>
    <numFmt numFmtId="167" formatCode="_-&quot;R$ &quot;* #,##0.00_-;&quot;-R$ &quot;* #,##0.00_-;_-&quot;R$ &quot;* \-??_-;_-@_-"/>
  </numFmts>
  <fonts count="11">
    <font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sz val="11"/>
      <name val="Calibri"/>
      <family val="2"/>
      <charset val="1"/>
    </font>
    <font>
      <sz val="11"/>
      <color rgb="FF000000"/>
      <name val="Liberation Sans1"/>
      <family val="2"/>
      <charset val="1"/>
    </font>
    <font>
      <b/>
      <sz val="14"/>
      <color rgb="FFFF0000"/>
      <name val="Arial1"/>
      <charset val="1"/>
    </font>
    <font>
      <b/>
      <sz val="16"/>
      <color rgb="FF000000"/>
      <name val="Arial1"/>
      <charset val="1"/>
    </font>
    <font>
      <b/>
      <sz val="14"/>
      <color rgb="FF000000"/>
      <name val="Arial"/>
      <family val="2"/>
      <charset val="1"/>
    </font>
    <font>
      <b/>
      <sz val="14"/>
      <color theme="4" tint="-0.249977111117893"/>
      <name val="Arial"/>
      <family val="2"/>
    </font>
    <font>
      <b/>
      <sz val="12"/>
      <color rgb="FFFFFFFF"/>
      <name val="Arial1"/>
      <charset val="1"/>
    </font>
    <font>
      <sz val="11"/>
      <name val="Calibri"/>
      <family val="2"/>
    </font>
    <font>
      <u/>
      <sz val="11"/>
      <color rgb="FF0000FF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800000"/>
        <bgColor rgb="FFC00000"/>
      </patternFill>
    </fill>
    <fill>
      <patternFill patternType="solid">
        <fgColor rgb="FF808080"/>
        <bgColor rgb="FF969696"/>
      </patternFill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4">
    <xf numFmtId="0" fontId="0" fillId="0" borderId="0"/>
    <xf numFmtId="167" fontId="1" fillId="0" borderId="0" applyBorder="0" applyProtection="0"/>
    <xf numFmtId="0" fontId="10" fillId="0" borderId="0" applyBorder="0" applyProtection="0"/>
    <xf numFmtId="0" fontId="3" fillId="0" borderId="0"/>
  </cellStyleXfs>
  <cellXfs count="37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4" fillId="0" borderId="0" xfId="3" applyNumberFormat="1" applyFont="1" applyAlignment="1">
      <alignment horizontal="right" vertical="center"/>
    </xf>
    <xf numFmtId="0" fontId="5" fillId="0" borderId="0" xfId="3" applyFont="1" applyAlignment="1">
      <alignment horizontal="left"/>
    </xf>
    <xf numFmtId="0" fontId="6" fillId="0" borderId="1" xfId="3" applyFont="1" applyBorder="1" applyAlignment="1">
      <alignment horizontal="left"/>
    </xf>
    <xf numFmtId="0" fontId="8" fillId="2" borderId="2" xfId="3" applyFont="1" applyFill="1" applyBorder="1" applyAlignment="1">
      <alignment horizontal="center" vertical="center" wrapText="1"/>
    </xf>
    <xf numFmtId="0" fontId="8" fillId="2" borderId="2" xfId="3" applyFont="1" applyFill="1" applyBorder="1" applyAlignment="1">
      <alignment horizontal="center" vertical="center"/>
    </xf>
    <xf numFmtId="0" fontId="8" fillId="3" borderId="2" xfId="3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center"/>
    </xf>
    <xf numFmtId="0" fontId="9" fillId="0" borderId="2" xfId="0" applyFont="1" applyBorder="1" applyAlignment="1">
      <alignment horizontal="center" vertical="center"/>
    </xf>
    <xf numFmtId="2" fontId="9" fillId="0" borderId="2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10" fillId="0" borderId="2" xfId="2" applyBorder="1" applyAlignment="1">
      <alignment wrapText="1"/>
    </xf>
    <xf numFmtId="0" fontId="10" fillId="0" borderId="2" xfId="2" applyBorder="1" applyAlignment="1">
      <alignment horizontal="center" vertical="center" wrapText="1"/>
    </xf>
    <xf numFmtId="166" fontId="9" fillId="0" borderId="2" xfId="0" applyNumberFormat="1" applyFont="1" applyBorder="1" applyAlignment="1">
      <alignment horizontal="center" vertical="center"/>
    </xf>
    <xf numFmtId="49" fontId="9" fillId="0" borderId="2" xfId="0" applyNumberFormat="1" applyFont="1" applyBorder="1" applyAlignment="1">
      <alignment horizontal="center" vertical="center"/>
    </xf>
    <xf numFmtId="167" fontId="9" fillId="0" borderId="2" xfId="1" applyFont="1" applyBorder="1" applyAlignment="1" applyProtection="1">
      <alignment vertical="center"/>
    </xf>
    <xf numFmtId="166" fontId="9" fillId="0" borderId="2" xfId="0" applyNumberFormat="1" applyFont="1" applyBorder="1" applyAlignment="1">
      <alignment horizontal="center" vertical="center" wrapText="1"/>
    </xf>
    <xf numFmtId="0" fontId="2" fillId="0" borderId="0" xfId="0" applyFont="1"/>
    <xf numFmtId="0" fontId="10" fillId="0" borderId="0" xfId="2" applyAlignment="1">
      <alignment horizontal="center" vertical="center"/>
    </xf>
    <xf numFmtId="0" fontId="10" fillId="0" borderId="2" xfId="2" applyBorder="1" applyAlignment="1">
      <alignment horizontal="center" vertical="center"/>
    </xf>
    <xf numFmtId="49" fontId="9" fillId="0" borderId="2" xfId="0" quotePrefix="1" applyNumberFormat="1" applyFont="1" applyBorder="1" applyAlignment="1">
      <alignment horizontal="center" vertical="center"/>
    </xf>
    <xf numFmtId="0" fontId="10" fillId="0" borderId="2" xfId="2" quotePrefix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2" fontId="2" fillId="0" borderId="2" xfId="0" applyNumberFormat="1" applyFont="1" applyBorder="1" applyAlignment="1">
      <alignment horizontal="center" vertical="center"/>
    </xf>
    <xf numFmtId="167" fontId="9" fillId="0" borderId="2" xfId="1" applyFont="1" applyBorder="1" applyAlignment="1" applyProtection="1">
      <alignment horizontal="center" vertical="center"/>
    </xf>
    <xf numFmtId="0" fontId="10" fillId="0" borderId="0" xfId="2" applyAlignment="1">
      <alignment wrapText="1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0" fillId="0" borderId="3" xfId="0" applyBorder="1" applyAlignment="1">
      <alignment vertical="center"/>
    </xf>
    <xf numFmtId="14" fontId="0" fillId="0" borderId="0" xfId="0" applyNumberForma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/>
    </xf>
  </cellXfs>
  <cellStyles count="4">
    <cellStyle name="Hiperlink" xfId="2" builtinId="8"/>
    <cellStyle name="Moeda" xfId="1" builtinId="4"/>
    <cellStyle name="Normal" xfId="0" builtinId="0"/>
    <cellStyle name="Normal 2" xfId="3" xr:uid="{F67EFA93-E443-4C9E-A33E-0D0AE03EB3EE}"/>
  </cellStyles>
  <dxfs count="2">
    <dxf>
      <numFmt numFmtId="165" formatCode="00&quot;.&quot;000&quot;.&quot;000&quot;/&quot;0000&quot;-&quot;00"/>
    </dxf>
    <dxf>
      <numFmt numFmtId="164" formatCode="000&quot;.&quot;000&quot;.&quot;000&quot;-&quot;0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3</xdr:col>
      <xdr:colOff>885264</xdr:colOff>
      <xdr:row>0</xdr:row>
      <xdr:rowOff>824565</xdr:rowOff>
    </xdr:to>
    <xdr:pic>
      <xdr:nvPicPr>
        <xdr:cNvPr id="2" name="Figuras 7">
          <a:extLst>
            <a:ext uri="{FF2B5EF4-FFF2-40B4-BE49-F238E27FC236}">
              <a16:creationId xmlns:a16="http://schemas.microsoft.com/office/drawing/2014/main" id="{2B9899A4-577D-4A0A-996C-3C7BA5A08216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0"/>
          <a:ext cx="4228539" cy="824565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mpeam.sharepoint.com/sites/DOF/Shared%20Documents/General/DOF/ANO%202025/TRANSPAR&#202;NCIA/1-%20ORDEM%20CRONOL&#211;GICA%20DE%20PAGAMENTO/12.Dezembro/12.ORDEM_CRONOL&#211;GICA_%20DE_%20PAGAMENTOS_DEZEMBRO.xlsx" TargetMode="External"/><Relationship Id="rId1" Type="http://schemas.openxmlformats.org/officeDocument/2006/relationships/externalLinkPath" Target="12.ORDEM_CRONOL&#211;GICA_%20DE_%20PAGAMENTOS_DEZEMB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ens"/>
      <sheetName val="Locações"/>
      <sheetName val="Serviços"/>
      <sheetName val="Obras"/>
    </sheetNames>
    <sheetDataSet>
      <sheetData sheetId="0">
        <row r="2">
          <cell r="A2" t="str">
            <v>DEZEMBRO/2025</v>
          </cell>
        </row>
        <row r="24">
          <cell r="A24" t="str">
            <v>Data da última atualização: 07/01/2026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mpam.mp.br/images/CT_n%C2%BA_012-2021-MP-PGJ_df72d.pdf" TargetMode="External"/><Relationship Id="rId21" Type="http://schemas.openxmlformats.org/officeDocument/2006/relationships/hyperlink" Target="https://www.mpam.mp.br/images-j5/DOF/2025/Transparencia/Ordem%20Cronologica/Dezembro/Notas/Prestacao%20de%20Servicos/NFS_886636_2025_SOFTPLAN.pdf" TargetMode="External"/><Relationship Id="rId42" Type="http://schemas.openxmlformats.org/officeDocument/2006/relationships/hyperlink" Target="https://www.mpam.mp.br/images-j5/DOF/2025/Transparencia/Ordem%20Cronologica/Dezembro/Notas/Prestacao%20de%20Servicos/NF_1162_2025_F_ALVES.pdf" TargetMode="External"/><Relationship Id="rId63" Type="http://schemas.openxmlformats.org/officeDocument/2006/relationships/hyperlink" Target="https://www.mpam.mp.br/images/CT_n_019-2021-MP-PGJ_60243.pdf" TargetMode="External"/><Relationship Id="rId84" Type="http://schemas.openxmlformats.org/officeDocument/2006/relationships/hyperlink" Target="https://www.mpam.mp.br/images/CCT_n%C2%BA_07-2024-MP-PGJ_2d3d7.pdf" TargetMode="External"/><Relationship Id="rId138" Type="http://schemas.openxmlformats.org/officeDocument/2006/relationships/hyperlink" Target="https://www.mpam.mp.br/images/1%C2%BA_TA_ao_CT_04-2024_-_MP-PGJ_08dce.pdf" TargetMode="External"/><Relationship Id="rId107" Type="http://schemas.openxmlformats.org/officeDocument/2006/relationships/hyperlink" Target="https://www.mpam.mp.br/images-j5/DOF/2025/Transparencia/Ordem%20Cronologica/Dezembro/Notas/Prestacao%20de%20Servicos/FATURA_284871120259_2025_CODAJAS_COSAMA.pdf" TargetMode="External"/><Relationship Id="rId11" Type="http://schemas.openxmlformats.org/officeDocument/2006/relationships/hyperlink" Target="https://www.mpam.mp.br/images-j5/DOF/2025/Transparencia/Ordem%20Cronologica/Dezembro/Notas/Prestacao%20de%20Servicos/NFS_682_2025_VIA_DIRETA.pdf" TargetMode="External"/><Relationship Id="rId32" Type="http://schemas.openxmlformats.org/officeDocument/2006/relationships/hyperlink" Target="https://www.mpam.mp.br/images-j5/DOF/2025/Transparencia/Ordem%20Cronologica/Dezembro/Notas/Prestacao%20de%20Servicos/NFS_845_2025_2KS.pdf" TargetMode="External"/><Relationship Id="rId37" Type="http://schemas.openxmlformats.org/officeDocument/2006/relationships/hyperlink" Target="https://www.mpam.mp.br/images-j5/DOF/2025/Transparencia/Ordem%20Cronologica/Dezembro/Notas/Prestacao%20de%20Servicos/NFS_8638_2025_JF.pdf" TargetMode="External"/><Relationship Id="rId53" Type="http://schemas.openxmlformats.org/officeDocument/2006/relationships/hyperlink" Target="https://www.mpam.mp.br/images/CT_23-2024_-_MP-PGJ_88c32.pdf" TargetMode="External"/><Relationship Id="rId58" Type="http://schemas.openxmlformats.org/officeDocument/2006/relationships/hyperlink" Target="https://www.mpam.mp.br/images/CT_23-2024_-_MP-PGJ_88c32.pdf" TargetMode="External"/><Relationship Id="rId74" Type="http://schemas.openxmlformats.org/officeDocument/2006/relationships/hyperlink" Target="https://www.mpam.mp.br/images/CT_19-2023_-_MP-PGJ_9ff27.pdf" TargetMode="External"/><Relationship Id="rId79" Type="http://schemas.openxmlformats.org/officeDocument/2006/relationships/hyperlink" Target="https://www.mpam.mp.br/images/CT_n%C2%BA_035-2021-MP-PGJ_8bef6.pdf" TargetMode="External"/><Relationship Id="rId102" Type="http://schemas.openxmlformats.org/officeDocument/2006/relationships/hyperlink" Target="https://www.mpam.mp.br/images-j5/DOF/2025/Transparencia/Ordem%20Cronologica/Dezembro/Notas/Prestacao%20de%20Servicos/FATURA_%20647040720250_2025_CAREIRO_DA_VARZEA_COSAMA.pdf" TargetMode="External"/><Relationship Id="rId123" Type="http://schemas.openxmlformats.org/officeDocument/2006/relationships/hyperlink" Target="https://www.mpam.mp.br/images/Contratos/2021/CONTRATOS/CT%20n%C2%BA%20008-2021-MP-PGJ_fc26f.pdf" TargetMode="External"/><Relationship Id="rId128" Type="http://schemas.openxmlformats.org/officeDocument/2006/relationships/hyperlink" Target="https://www.mpam.mp.br/images/CCT_06-2022_-_MP-PGJ_b19f3.pdf" TargetMode="External"/><Relationship Id="rId5" Type="http://schemas.openxmlformats.org/officeDocument/2006/relationships/hyperlink" Target="https://www.mpam.mp.br/images-j5/DOF/2025/Transparencia/Ordem%20Cronologica/Dezembro/Notas/Prestacao%20de%20Servicos/NFS_1410_2025_ANA_STEFANIE.pdf" TargetMode="External"/><Relationship Id="rId90" Type="http://schemas.openxmlformats.org/officeDocument/2006/relationships/hyperlink" Target="https://www.mpam.mp.br/images-j5/DOF/2025/Transparencia/Ordem%20Cronologica/Dezembro/Notas/Prestacao%20de%20Servicos/NFS_180881_2025_LINK.pdf" TargetMode="External"/><Relationship Id="rId95" Type="http://schemas.openxmlformats.org/officeDocument/2006/relationships/hyperlink" Target="https://www.mpam.mp.br/images-j5/DOF/2025/Transparencia/Ordem%20Cronologica/Dezembro/Notas/Prestacao%20de%20Servicos/NFS_351_2025_CONSGRAF.pdf" TargetMode="External"/><Relationship Id="rId22" Type="http://schemas.openxmlformats.org/officeDocument/2006/relationships/hyperlink" Target="https://www.mpam.mp.br/images-j5/DOF/2025/Transparencia/Ordem%20Cronologica/Dezembro/Notas/Prestacao%20de%20Servicos/NFS_708_2025_AS_CLINICA.pdf" TargetMode="External"/><Relationship Id="rId27" Type="http://schemas.openxmlformats.org/officeDocument/2006/relationships/hyperlink" Target="https://www.mpam.mp.br/images-j5/DOF/2025/Transparencia/Ordem%20Cronologica/Dezembro/Notas/Prestacao%20de%20Servicos/NFS_810_2025_2KS.pdf" TargetMode="External"/><Relationship Id="rId43" Type="http://schemas.openxmlformats.org/officeDocument/2006/relationships/hyperlink" Target="https://www.mpam.mp.br/images-j5/DOF/2025/Transparencia/Ordem%20Cronologica/Dezembro/Notas/Prestacao%20de%20Servicos/NFS_240_2025_CREDENCIAL.pdf" TargetMode="External"/><Relationship Id="rId48" Type="http://schemas.openxmlformats.org/officeDocument/2006/relationships/hyperlink" Target="https://www.mpam.mp.br/images/2%C2%BA_TA_ao_CT_024-2023_6bd18.pdf" TargetMode="External"/><Relationship Id="rId64" Type="http://schemas.openxmlformats.org/officeDocument/2006/relationships/hyperlink" Target="https://www.mpam.mp.br/images/CT_n_019-2021-MP-PGJ_60243.pdf" TargetMode="External"/><Relationship Id="rId69" Type="http://schemas.openxmlformats.org/officeDocument/2006/relationships/hyperlink" Target="https://www.mpam.mp.br/images/CT_17-2024_-_MP-PGJ_5fa2a.pdf" TargetMode="External"/><Relationship Id="rId113" Type="http://schemas.openxmlformats.org/officeDocument/2006/relationships/hyperlink" Target="https://www.mpam.mp.br/images/CC_005-2025_fe9a8.pdf" TargetMode="External"/><Relationship Id="rId118" Type="http://schemas.openxmlformats.org/officeDocument/2006/relationships/hyperlink" Target="https://www.mpam.mp.br/images/CT_01-2024_-_MP-PGJ_ac2a1.pdf" TargetMode="External"/><Relationship Id="rId134" Type="http://schemas.openxmlformats.org/officeDocument/2006/relationships/hyperlink" Target="https://www.mpam.mp.br/images/CCT_06-2022_-_MP-PGJ_b19f3.pdf" TargetMode="External"/><Relationship Id="rId139" Type="http://schemas.openxmlformats.org/officeDocument/2006/relationships/hyperlink" Target="https://www.mpam.mp.br/images-j5/DOF/2025/Transparencia/Ordem%20Cronologica/Dezembro/Notas/Prestacao%20de%20Servicos/NFS_350_2025_CONSGRAF.pdf" TargetMode="External"/><Relationship Id="rId80" Type="http://schemas.openxmlformats.org/officeDocument/2006/relationships/hyperlink" Target="https://www.mpam.mp.br/images/CT_n%C2%BA_008-2025_-_MP-PGJ_e1a96.pdf" TargetMode="External"/><Relationship Id="rId85" Type="http://schemas.openxmlformats.org/officeDocument/2006/relationships/hyperlink" Target="https://www.mpam.mp.br/images-j5/DOF/2025/Transparencia/Ordem%20Cronologica/Dezembro/Notas/Prestacao%20de%20Servicos/NFS_1458_2025_ANA.pdf" TargetMode="External"/><Relationship Id="rId12" Type="http://schemas.openxmlformats.org/officeDocument/2006/relationships/hyperlink" Target="https://www.mpam.mp.br/images-j5/DOF/2025/Transparencia/Ordem%20Cronologica/Dezembro/Notas/Prestacao%20de%20Servicos/NFS_718_2025_VIA_DIRETA.pdf" TargetMode="External"/><Relationship Id="rId17" Type="http://schemas.openxmlformats.org/officeDocument/2006/relationships/hyperlink" Target="https://www.mpam.mp.br/images-j5/DOF/2025/Transparencia/Ordem%20Cronologica/Dezembro/Notas/Prestacao%20de%20Servicos/NF_779_2025_QUALY.pdf" TargetMode="External"/><Relationship Id="rId33" Type="http://schemas.openxmlformats.org/officeDocument/2006/relationships/hyperlink" Target="https://www.mpam.mp.br/images-j5/DOF/2025/Transparencia/Ordem%20Cronologica/Dezembro/Notas/Prestacao%20de%20Servicos/NFS_343574_2025_COMPANHIA_BRASILEIREA.pdf" TargetMode="External"/><Relationship Id="rId38" Type="http://schemas.openxmlformats.org/officeDocument/2006/relationships/hyperlink" Target="https://www.mpam.mp.br/images-j5/DOF/2025/Transparencia/Ordem%20Cronologica/Dezembro/Notas/Prestacao%20de%20Servicos/NFS_3284_2025_G_REFRIGERACAO.pdf" TargetMode="External"/><Relationship Id="rId59" Type="http://schemas.openxmlformats.org/officeDocument/2006/relationships/hyperlink" Target="https://www.mpam.mp.br/images/CT_n_019-2021-MP-PGJ_60243.pdf" TargetMode="External"/><Relationship Id="rId103" Type="http://schemas.openxmlformats.org/officeDocument/2006/relationships/hyperlink" Target="https://www.mpam.mp.br/images-j5/DOF/2025/Transparencia/Ordem%20Cronologica/Dezembro/Notas/Prestacao%20de%20Servicos/FATURA_%20049430720257_2025_TABATINGA_COSAMA.pdf" TargetMode="External"/><Relationship Id="rId108" Type="http://schemas.openxmlformats.org/officeDocument/2006/relationships/hyperlink" Target="https://www.mpam.mp.br/images-j5/DOF/2025/Transparencia/Ordem%20Cronologica/Dezembro/Notas/Prestacao%20de%20Servicos/FATURA_%20049431120259_2025_TABATINGA_COSAMA.pdf" TargetMode="External"/><Relationship Id="rId124" Type="http://schemas.openxmlformats.org/officeDocument/2006/relationships/hyperlink" Target="https://www.mpam.mp.br/images/CCT_06-2022_-_MP-PGJ_b19f3.pdf" TargetMode="External"/><Relationship Id="rId129" Type="http://schemas.openxmlformats.org/officeDocument/2006/relationships/hyperlink" Target="https://www.mpam.mp.br/images/CCT_06-2022_-_MP-PGJ_b19f3.pdf" TargetMode="External"/><Relationship Id="rId54" Type="http://schemas.openxmlformats.org/officeDocument/2006/relationships/hyperlink" Target="https://www.mpam.mp.br/images/CT_23-2024_-_MP-PGJ_88c32.pdf" TargetMode="External"/><Relationship Id="rId70" Type="http://schemas.openxmlformats.org/officeDocument/2006/relationships/hyperlink" Target="https://www.mpam.mp.br/images/CT_19-2024_-_MP-PGJ_419d8.pdf" TargetMode="External"/><Relationship Id="rId75" Type="http://schemas.openxmlformats.org/officeDocument/2006/relationships/hyperlink" Target="https://www.mpam.mp.br/images/CT_16-2023_-_MP-PGJ_8a82c.pdf" TargetMode="External"/><Relationship Id="rId91" Type="http://schemas.openxmlformats.org/officeDocument/2006/relationships/hyperlink" Target="https://www.mpam.mp.br/images-j5/DOF/2025/Transparencia/Ordem%20Cronologica/Dezembro/Notas/Prestacao%20de%20Servicos/NFS_48782_2025_MODULO.pdf" TargetMode="External"/><Relationship Id="rId96" Type="http://schemas.openxmlformats.org/officeDocument/2006/relationships/hyperlink" Target="https://www.mpam.mp.br/images-j5/DOF/2025/Transparencia/Ordem%20Cronologica/Dezembro/Notas/Prestacao%20de%20Servicos/NFS_339_2025_CONSGRAF.pdf" TargetMode="External"/><Relationship Id="rId140" Type="http://schemas.openxmlformats.org/officeDocument/2006/relationships/printerSettings" Target="../printerSettings/printerSettings1.bin"/><Relationship Id="rId1" Type="http://schemas.openxmlformats.org/officeDocument/2006/relationships/hyperlink" Target="https://www.mpam.mp.br/images/FATURA_14843_2025_CERRADO_9c8d5.pdf" TargetMode="External"/><Relationship Id="rId6" Type="http://schemas.openxmlformats.org/officeDocument/2006/relationships/hyperlink" Target="https://www.mpam.mp.br/images-j5/DOF/2025/Transparencia/Ordem%20Cronologica/Dezembro/Notas/Prestacao%20de%20Servicos/NFS_408_2025_FACHINELI.pdf" TargetMode="External"/><Relationship Id="rId23" Type="http://schemas.openxmlformats.org/officeDocument/2006/relationships/hyperlink" Target="https://www.mpam.mp.br/images-j5/DOF/2025/Transparencia/Ordem%20Cronologica/Dezembro/Notas/Prestacao%20de%20Servicos/FATURA_2307411_2025_SAAE_ITACOATIARA.pdf" TargetMode="External"/><Relationship Id="rId28" Type="http://schemas.openxmlformats.org/officeDocument/2006/relationships/hyperlink" Target="https://www.mpam.mp.br/images-j5/DOF/2025/Transparencia/Ordem%20Cronologica/Dezembro/Notas/Prestacao%20de%20Servicos/NFS_498_2025_M_F_LOCACAO.pdf" TargetMode="External"/><Relationship Id="rId49" Type="http://schemas.openxmlformats.org/officeDocument/2006/relationships/hyperlink" Target="https://www.mpam.mp.br/images/CC_005-2025_fe9a8.pdf" TargetMode="External"/><Relationship Id="rId114" Type="http://schemas.openxmlformats.org/officeDocument/2006/relationships/hyperlink" Target="https://www.mpam.mp.br/images/CCT_n%C2%BA_07-2024-MP-PGJ_2d3d7.pdf" TargetMode="External"/><Relationship Id="rId119" Type="http://schemas.openxmlformats.org/officeDocument/2006/relationships/hyperlink" Target="https://www.mpam.mp.br/images/CT_15-2023_-_MP-PGJ_777a8.pdf" TargetMode="External"/><Relationship Id="rId44" Type="http://schemas.openxmlformats.org/officeDocument/2006/relationships/hyperlink" Target="https://www.mpam.mp.br/images-j5/DOF/2025/Transparencia/Ordem%20Cronologica/Dezembro/Notas/Prestacao%20de%20Servicos/NF_222_2025_HOUSE.pdf" TargetMode="External"/><Relationship Id="rId60" Type="http://schemas.openxmlformats.org/officeDocument/2006/relationships/hyperlink" Target="https://www.mpam.mp.br/images/CT_n_019-2021-MP-PGJ_60243.pdf" TargetMode="External"/><Relationship Id="rId65" Type="http://schemas.openxmlformats.org/officeDocument/2006/relationships/hyperlink" Target="https://www.mpam.mp.br/images/CT_n.%C2%BA_003-2025_-_MP-PGJ_04298.pdf" TargetMode="External"/><Relationship Id="rId81" Type="http://schemas.openxmlformats.org/officeDocument/2006/relationships/hyperlink" Target="https://www.mpam.mp.br/images/CT_24-2023_-_MP-PGJ_933fa.pdf" TargetMode="External"/><Relationship Id="rId86" Type="http://schemas.openxmlformats.org/officeDocument/2006/relationships/hyperlink" Target="https://www.mpam.mp.br/images-j5/DOF/2025/Transparencia/Ordem%20Cronologica/Dezembro/Notas/Prestacao%20de%20Servicos/FATURA_011_2025_MBM.pdf" TargetMode="External"/><Relationship Id="rId130" Type="http://schemas.openxmlformats.org/officeDocument/2006/relationships/hyperlink" Target="https://www.mpam.mp.br/images/CCT_06-2022_-_MP-PGJ_b19f3.pdf" TargetMode="External"/><Relationship Id="rId135" Type="http://schemas.openxmlformats.org/officeDocument/2006/relationships/hyperlink" Target="https://www.mpam.mp.br/images/CCT_06-2022_-_MP-PGJ_b19f3.pdf" TargetMode="External"/><Relationship Id="rId13" Type="http://schemas.openxmlformats.org/officeDocument/2006/relationships/hyperlink" Target="https://www.mpam.mp.br/images-j5/DOF/2025/Transparencia/Ordem%20Cronologica/Dezembro/Notas/Prestacao%20de%20Servicos/NFS_43_2025_VIA_DIRETA.pdf" TargetMode="External"/><Relationship Id="rId18" Type="http://schemas.openxmlformats.org/officeDocument/2006/relationships/hyperlink" Target="https://www.mpam.mp.br/images-j5/DOF/2025/Transparencia/Ordem%20Cronologica/Dezembro/Notas/Prestacao%20de%20Servicos/NFS_886639_2025_SOFTPLAN.pdf" TargetMode="External"/><Relationship Id="rId39" Type="http://schemas.openxmlformats.org/officeDocument/2006/relationships/hyperlink" Target="https://www.mpam.mp.br/images-j5/DOF/2025/Transparencia/Ordem%20Cronologica/Dezembro/Notas/Prestacao%20de%20Servicos/FATURA_82748_2025_CORREIOS.pdf" TargetMode="External"/><Relationship Id="rId109" Type="http://schemas.openxmlformats.org/officeDocument/2006/relationships/hyperlink" Target="https://www.mpam.mp.br/images-j5/DOF/2025/Transparencia/Ordem%20Cronologica/Dezembro/Notas/Prestacao%20de%20Servicos/FATURA_%20647041120252_2025_CAREIRO_COSAMA.pdf" TargetMode="External"/><Relationship Id="rId34" Type="http://schemas.openxmlformats.org/officeDocument/2006/relationships/hyperlink" Target="https://www.mpam.mp.br/images-j5/DOF/2025/Transparencia/Ordem%20Cronologica/Dezembro/Notas/Prestacao%20de%20Servicos/FATURA_15226_2025_CERRADO.pdf" TargetMode="External"/><Relationship Id="rId50" Type="http://schemas.openxmlformats.org/officeDocument/2006/relationships/hyperlink" Target="https://www.mpam.mp.br/images/CT_09-2024_-_MP-PGJ_8d95f.pdf" TargetMode="External"/><Relationship Id="rId55" Type="http://schemas.openxmlformats.org/officeDocument/2006/relationships/hyperlink" Target="https://www.mpam.mp.br/images/CT_23-2024_-_MP-PGJ_88c32.pdf" TargetMode="External"/><Relationship Id="rId76" Type="http://schemas.openxmlformats.org/officeDocument/2006/relationships/hyperlink" Target="https://www.mpam.mp.br/images/CT_n%C2%BA_10-2020-MP-PGJ_d98a6.pdf" TargetMode="External"/><Relationship Id="rId97" Type="http://schemas.openxmlformats.org/officeDocument/2006/relationships/hyperlink" Target="https://www.mpam.mp.br/images-j5/DOF/2025/Transparencia/Ordem%20Cronologica/Dezembro/Notas/Prestacao%20de%20Servicos/NFS_81_2025_CASA_NOVA.pdf" TargetMode="External"/><Relationship Id="rId104" Type="http://schemas.openxmlformats.org/officeDocument/2006/relationships/hyperlink" Target="https://www.mpam.mp.br/images-j5/DOF/2025/Transparencia/Ordem%20Cronologica/Dezembro/Notas/Prestacao%20de%20Servicos/FATURA_109181120253_2025_JURUA_COSAMA.pdf" TargetMode="External"/><Relationship Id="rId120" Type="http://schemas.openxmlformats.org/officeDocument/2006/relationships/hyperlink" Target="https://www.mpam.mp.br/images/CT_n%C2%BA_33-MP-PGJ_94190.pdf" TargetMode="External"/><Relationship Id="rId125" Type="http://schemas.openxmlformats.org/officeDocument/2006/relationships/hyperlink" Target="https://www.mpam.mp.br/images/CCT_06-2022_-_MP-PGJ_b19f3.pdf" TargetMode="External"/><Relationship Id="rId141" Type="http://schemas.openxmlformats.org/officeDocument/2006/relationships/drawing" Target="../drawings/drawing1.xml"/><Relationship Id="rId7" Type="http://schemas.openxmlformats.org/officeDocument/2006/relationships/hyperlink" Target="https://www.mpam.mp.br/images-j5/DOF/2025/Transparencia/Ordem%20Cronologica/Dezembro/Notas/Prestacao%20de%20Servicos/NFS_407_2025_FACHINELI.pdf" TargetMode="External"/><Relationship Id="rId71" Type="http://schemas.openxmlformats.org/officeDocument/2006/relationships/hyperlink" Target="https://www.mpam.mp.br/images/CT_n.%C2%BA_001-2025_-_MP-PGJ_ca5dd.pdf" TargetMode="External"/><Relationship Id="rId92" Type="http://schemas.openxmlformats.org/officeDocument/2006/relationships/hyperlink" Target="https://www.mpam.mp.br/images-j5/DOF/2025/Transparencia/Ordem%20Cronologica/Dezembro/Notas/Prestacao%20de%20Servicos/NFS_423_2025_EYES.pdf" TargetMode="External"/><Relationship Id="rId2" Type="http://schemas.openxmlformats.org/officeDocument/2006/relationships/hyperlink" Target="https://www.mpam.mp.br/images/CT_19-2023_-_MP-PGJ_9ff27.pdf" TargetMode="External"/><Relationship Id="rId29" Type="http://schemas.openxmlformats.org/officeDocument/2006/relationships/hyperlink" Target="https://www.mpam.mp.br/images-j5/DOF/2025/Transparencia/Ordem%20Cronologica/Dezembro/Notas/Prestacao%20de%20Servicos/NFS_608_2023_M_E_T_INDUSTRIA.pdf" TargetMode="External"/><Relationship Id="rId24" Type="http://schemas.openxmlformats.org/officeDocument/2006/relationships/hyperlink" Target="https://www.mpam.mp.br/images-j5/DOF/2025/Transparencia/Ordem%20Cronologica/Dezembro/Notas/Prestacao%20de%20Servicos/NFS_54001_2025_LOGIC.pdf" TargetMode="External"/><Relationship Id="rId40" Type="http://schemas.openxmlformats.org/officeDocument/2006/relationships/hyperlink" Target="https://www.mpam.mp.br/images-j5/DOF/2025/Transparencia/Ordem%20Cronologica/Dezembro/Notas/Prestacao%20de%20Servicos/NFS_173113_2025_VR.pdf" TargetMode="External"/><Relationship Id="rId45" Type="http://schemas.openxmlformats.org/officeDocument/2006/relationships/hyperlink" Target="https://www.mpam.mp.br/images-j5/DOF/2025/Transparencia/Ordem%20Cronologica/Dezembro/Notas/Prestacao%20de%20Servicos/FATURA_010_2025_MBM.pdf" TargetMode="External"/><Relationship Id="rId66" Type="http://schemas.openxmlformats.org/officeDocument/2006/relationships/hyperlink" Target="https://www.mpam.mp.br/images/Contratos/2022/Carta_Contrato/CC_05-2022_MP_-_PGJ_596f4.pdf" TargetMode="External"/><Relationship Id="rId87" Type="http://schemas.openxmlformats.org/officeDocument/2006/relationships/hyperlink" Target="https://www.mpam.mp.br/images-j5/DOF/2025/Transparencia/Ordem%20Cronologica/Dezembro/Notas/Prestacao%20de%20Servicos/NFS_17814_2025_MACRO.pdf" TargetMode="External"/><Relationship Id="rId110" Type="http://schemas.openxmlformats.org/officeDocument/2006/relationships/hyperlink" Target="https://www.mpam.mp.br/images-j5/DOF/2025/Transparencia/Ordem%20Cronologica/Dezembro/Notas/Prestacao%20de%20Servicos/FATURA_%20647041120252_2025_CAREIRO_COSAMA.pdf" TargetMode="External"/><Relationship Id="rId115" Type="http://schemas.openxmlformats.org/officeDocument/2006/relationships/hyperlink" Target="https://www.mpam.mp.br/images/Carta_Contrato_n%C2%BA_07-PGJ_-_MP-PGJ_7e36e.pdf" TargetMode="External"/><Relationship Id="rId131" Type="http://schemas.openxmlformats.org/officeDocument/2006/relationships/hyperlink" Target="https://www.mpam.mp.br/images/CCT_06-2022_-_MP-PGJ_b19f3.pdf" TargetMode="External"/><Relationship Id="rId136" Type="http://schemas.openxmlformats.org/officeDocument/2006/relationships/hyperlink" Target="https://www.mpam.mp.br/images/CCT_06-2022_-_MP-PGJ_b19f3.pdf" TargetMode="External"/><Relationship Id="rId61" Type="http://schemas.openxmlformats.org/officeDocument/2006/relationships/hyperlink" Target="https://www.mpam.mp.br/images/CT_n_019-2021-MP-PGJ_60243.pdf" TargetMode="External"/><Relationship Id="rId82" Type="http://schemas.openxmlformats.org/officeDocument/2006/relationships/hyperlink" Target="https://www.mpam.mp.br/images/CT_22-2023_-_MP-PGJ_e60b0.pdf" TargetMode="External"/><Relationship Id="rId19" Type="http://schemas.openxmlformats.org/officeDocument/2006/relationships/hyperlink" Target="https://www.mpam.mp.br/images-j5/DOF/2025/Transparencia/Ordem%20Cronologica/Dezembro/Notas/Prestacao%20de%20Servicos/NFS_886639_2025_SOFTPLAN.pdf" TargetMode="External"/><Relationship Id="rId14" Type="http://schemas.openxmlformats.org/officeDocument/2006/relationships/hyperlink" Target="https://www.mpam.mp.br/images-j5/DOF/2025/Transparencia/Ordem%20Cronologica/Dezembro/Notas/Prestacao%20de%20Servicos/NFS_43_2025_VIA_DIRETA.pdf" TargetMode="External"/><Relationship Id="rId30" Type="http://schemas.openxmlformats.org/officeDocument/2006/relationships/hyperlink" Target="https://www.mpam.mp.br/images-j5/DOF/2025/Transparencia/Ordem%20Cronologica/Dezembro/Notas/Prestacao%20de%20Servicos/NFS_641_2023_M_E_T_INDUSTRIA.pdf" TargetMode="External"/><Relationship Id="rId35" Type="http://schemas.openxmlformats.org/officeDocument/2006/relationships/hyperlink" Target="https://www.mpam.mp.br/images-j5/DOF/2025/Transparencia/Ordem%20Cronologica/Dezembro/Notas/Prestacao%20de%20Servicos/FATURA_0345991343_2025_TELEFONICA.pdf" TargetMode="External"/><Relationship Id="rId56" Type="http://schemas.openxmlformats.org/officeDocument/2006/relationships/hyperlink" Target="https://www.mpam.mp.br/images/CT_23-2024_-_MP-PGJ_88c32.pdf" TargetMode="External"/><Relationship Id="rId77" Type="http://schemas.openxmlformats.org/officeDocument/2006/relationships/hyperlink" Target="https://www.mpam.mp.br/images/CT_n%C2%BA_10-2020-MP-PGJ_d98a6.pdf" TargetMode="External"/><Relationship Id="rId100" Type="http://schemas.openxmlformats.org/officeDocument/2006/relationships/hyperlink" Target="https://www.mpam.mp.br/images-j5/DOF/2025/Transparencia/Ordem%20Cronologica/Dezembro/Notas/Prestacao%20de%20Servicos/FATURA_%20284870720257_2025_CODAJAS_COSAMA.pdf" TargetMode="External"/><Relationship Id="rId105" Type="http://schemas.openxmlformats.org/officeDocument/2006/relationships/hyperlink" Target="https://www.mpam.mp.br/images-j5/DOF/2025/Transparencia/Ordem%20Cronologica/Dezembro/Notas/Prestacao%20de%20Servicos/FATURA_%20220981120250_2025_AUTAZES_COSAMA.pdf" TargetMode="External"/><Relationship Id="rId126" Type="http://schemas.openxmlformats.org/officeDocument/2006/relationships/hyperlink" Target="https://www.mpam.mp.br/images/CCT_06-2022_-_MP-PGJ_b19f3.pdf" TargetMode="External"/><Relationship Id="rId8" Type="http://schemas.openxmlformats.org/officeDocument/2006/relationships/hyperlink" Target="https://www.mpam.mp.br/images-j5/DOF/2025/Transparencia/Ordem%20Cronologica/Dezembro/Notas/Prestacao%20de%20Servicos/NFS_158312_2025_LINK.pdf" TargetMode="External"/><Relationship Id="rId51" Type="http://schemas.openxmlformats.org/officeDocument/2006/relationships/hyperlink" Target="https://www.mpam.mp.br/images/CT_09-2024_-_MP-PGJ_8d95f.pdf" TargetMode="External"/><Relationship Id="rId72" Type="http://schemas.openxmlformats.org/officeDocument/2006/relationships/hyperlink" Target="https://www.mpam.mp.br/images/CT_19-2024_-_MP-PGJ_419d8.pdf" TargetMode="External"/><Relationship Id="rId93" Type="http://schemas.openxmlformats.org/officeDocument/2006/relationships/hyperlink" Target="https://www.mpam.mp.br/images-j5/DOF/2025/Transparencia/Ordem%20Cronologica/Dezembro/Notas/Prestacao%20de%20Servicos/NFS_423_2025_EYES.pdf" TargetMode="External"/><Relationship Id="rId98" Type="http://schemas.openxmlformats.org/officeDocument/2006/relationships/hyperlink" Target="https://www.mpam.mp.br/images-j5/DOF/2025/Transparencia/Ordem%20Cronologica/Dezembro/Notas/Prestacao%20de%20Servicos/FATURA_%20109180720251_2025_JURUA_COSAMA.pdf" TargetMode="External"/><Relationship Id="rId121" Type="http://schemas.openxmlformats.org/officeDocument/2006/relationships/hyperlink" Target="https://www.mpam.mp.br/images/CT_n%C2%BA_33-MP-PGJ_94190.pdf" TargetMode="External"/><Relationship Id="rId3" Type="http://schemas.openxmlformats.org/officeDocument/2006/relationships/hyperlink" Target="https://www.mpam.mp.br/images-j5/DOF/2025/Transparencia/Ordem%20Cronologica/Dezembro/Notas/Prestacao%20de%20Servicos/NFS_236_2025_CREDENCIAL.pdf" TargetMode="External"/><Relationship Id="rId25" Type="http://schemas.openxmlformats.org/officeDocument/2006/relationships/hyperlink" Target="https://www.mpam.mp.br/images-j5/DOF/2025/Transparencia/Ordem%20Cronologica/Dezembro/Notas/Prestacao%20de%20Servicos/NFS_220_2025_FIOS.pdf" TargetMode="External"/><Relationship Id="rId46" Type="http://schemas.openxmlformats.org/officeDocument/2006/relationships/hyperlink" Target="https://www.mpam.mp.br/images-j5/DOF/2025/Transparencia/Ordem%20Cronologica/Dezembro/Notas/Prestacao%20de%20Servicos/NF_50013_2025_LATINO.pdf" TargetMode="External"/><Relationship Id="rId67" Type="http://schemas.openxmlformats.org/officeDocument/2006/relationships/hyperlink" Target="https://www.mpam.mp.br/images/CT_08-2023_-_MP-PGJ_dc9c9.pdf" TargetMode="External"/><Relationship Id="rId116" Type="http://schemas.openxmlformats.org/officeDocument/2006/relationships/hyperlink" Target="https://www.mpam.mp.br/images/CT_019-2025_e6af8.pdf" TargetMode="External"/><Relationship Id="rId137" Type="http://schemas.openxmlformats.org/officeDocument/2006/relationships/hyperlink" Target="https://www.mpam.mp.br/images/1%C2%BA_TA_ao_CT_04-2024_-_MP-PGJ_08dce.pdf" TargetMode="External"/><Relationship Id="rId20" Type="http://schemas.openxmlformats.org/officeDocument/2006/relationships/hyperlink" Target="https://www.mpam.mp.br/images-j5/DOF/2025/Transparencia/Ordem%20Cronologica/Dezembro/Notas/Prestacao%20de%20Servicos/NFS_886635_2025_SOFTPLAN.pdf" TargetMode="External"/><Relationship Id="rId41" Type="http://schemas.openxmlformats.org/officeDocument/2006/relationships/hyperlink" Target="https://www.mpam.mp.br/images-j5/DOF/2025/Transparencia/Ordem%20Cronologica/Dezembro/Notas/Prestacao%20de%20Servicos/NFS_4753_2025_ALFAMA.pdf" TargetMode="External"/><Relationship Id="rId62" Type="http://schemas.openxmlformats.org/officeDocument/2006/relationships/hyperlink" Target="https://www.mpam.mp.br/images/CT_n_019-2021-MP-PGJ_60243.pdf" TargetMode="External"/><Relationship Id="rId83" Type="http://schemas.openxmlformats.org/officeDocument/2006/relationships/hyperlink" Target="https://www.mpam.mp.br/images/CT_025-2025_f6c1a.pdf" TargetMode="External"/><Relationship Id="rId88" Type="http://schemas.openxmlformats.org/officeDocument/2006/relationships/hyperlink" Target="https://www.mpam.mp.br/images-j5/DOF/2025/Transparencia/Ordem%20Cronologica/Dezembro/Notas/Prestacao%20de%20Servicos/FATURA_27_2025_PREVILEMOS.pdf" TargetMode="External"/><Relationship Id="rId111" Type="http://schemas.openxmlformats.org/officeDocument/2006/relationships/hyperlink" Target="https://www.mpam.mp.br/images-j5/DOF/2025/Transparencia/Ordem%20Cronologica/Dezembro/Notas/Prestacao%20de%20Servicos/FATURA_%20869937112025002_2025_AMAZONAS_ENERGIA.pdf" TargetMode="External"/><Relationship Id="rId132" Type="http://schemas.openxmlformats.org/officeDocument/2006/relationships/hyperlink" Target="https://www.mpam.mp.br/images/CCT_06-2022_-_MP-PGJ_b19f3.pdf" TargetMode="External"/><Relationship Id="rId15" Type="http://schemas.openxmlformats.org/officeDocument/2006/relationships/hyperlink" Target="https://www.mpam.mp.br/images-j5/DOF/2025/Transparencia/Ordem%20Cronologica/Dezembro/Notas/Prestacao%20de%20Servicos/NFS_886614_2025_SOFTPLAN.pdf" TargetMode="External"/><Relationship Id="rId36" Type="http://schemas.openxmlformats.org/officeDocument/2006/relationships/hyperlink" Target="https://www.mpam.mp.br/images-j5/DOF/2025/Transparencia/Ordem%20Cronologica/Dezembro/Notas/Prestacao%20de%20Servicos/NFS_8637_2025_JF.pdf" TargetMode="External"/><Relationship Id="rId57" Type="http://schemas.openxmlformats.org/officeDocument/2006/relationships/hyperlink" Target="https://www.mpam.mp.br/images/CT_23-2024_-_MP-PGJ_88c32.pdf" TargetMode="External"/><Relationship Id="rId106" Type="http://schemas.openxmlformats.org/officeDocument/2006/relationships/hyperlink" Target="https://www.mpam.mp.br/images-j5/DOF/2025/Transparencia/Ordem%20Cronologica/Dezembro/Notas/Prestacao%20de%20Servicos/FATURA_%20172461120252_2025_CARAUARI_COSAMA.pdf" TargetMode="External"/><Relationship Id="rId127" Type="http://schemas.openxmlformats.org/officeDocument/2006/relationships/hyperlink" Target="https://www.mpam.mp.br/images/CCT_06-2022_-_MP-PGJ_b19f3.pdf" TargetMode="External"/><Relationship Id="rId10" Type="http://schemas.openxmlformats.org/officeDocument/2006/relationships/hyperlink" Target="https://www.mpam.mp.br/images-j5/DOF/2025/Transparencia/Ordem%20Cronologica/Dezembro/Notas/Prestacao%20de%20Servicos/NFS_682_2025_VIA_DIRETA.pdf" TargetMode="External"/><Relationship Id="rId31" Type="http://schemas.openxmlformats.org/officeDocument/2006/relationships/hyperlink" Target="https://www.mpam.mp.br/images-j5/DOF/2025/Transparencia/Ordem%20Cronologica/Dezembro/Notas/Prestacao%20de%20Servicos/NFS_9150_2025_CLINICA.pdf" TargetMode="External"/><Relationship Id="rId52" Type="http://schemas.openxmlformats.org/officeDocument/2006/relationships/hyperlink" Target="https://www.mpam.mp.br/images/CT_01-2024_-_MP-PGJ_ac2a1.pdf" TargetMode="External"/><Relationship Id="rId73" Type="http://schemas.openxmlformats.org/officeDocument/2006/relationships/hyperlink" Target="https://www.mpam.mp.br/images/CT_020-2025_b9814.pdf" TargetMode="External"/><Relationship Id="rId78" Type="http://schemas.openxmlformats.org/officeDocument/2006/relationships/hyperlink" Target="https://www.mpam.mp.br/images/Contratos/2022/Contrato/CT_25-2022_-_MP-PGJ_8363e.pdf" TargetMode="External"/><Relationship Id="rId94" Type="http://schemas.openxmlformats.org/officeDocument/2006/relationships/hyperlink" Target="https://www.mpam.mp.br/images-j5/DOF/2025/Transparencia/Ordem%20Cronologica/Dezembro/Notas/Prestacao%20de%20Servicos/FATURA_120275_2025_RECHE.pdf" TargetMode="External"/><Relationship Id="rId99" Type="http://schemas.openxmlformats.org/officeDocument/2006/relationships/hyperlink" Target="https://www.mpam.mp.br/images-j5/DOF/2025/Transparencia/Ordem%20Cronologica/Dezembro/Notas/Prestacao%20de%20Servicos/FATURA_%20220980720258_2025_AUTAZES_COSAMA.pdf" TargetMode="External"/><Relationship Id="rId101" Type="http://schemas.openxmlformats.org/officeDocument/2006/relationships/hyperlink" Target="https://www.mpam.mp.br/images-j5/DOF/2025/Transparencia/Ordem%20Cronologica/Dezembro/Notas/Prestacao%20de%20Servicos/FATURA_%20172460720250_2025_CARAUARI_COSAMA.pdf" TargetMode="External"/><Relationship Id="rId122" Type="http://schemas.openxmlformats.org/officeDocument/2006/relationships/hyperlink" Target="https://www.mpam.mp.br/images/CT_03-2024_-_MP-PGJ_39380.pdf" TargetMode="External"/><Relationship Id="rId4" Type="http://schemas.openxmlformats.org/officeDocument/2006/relationships/hyperlink" Target="https://www.mpam.mp.br/images-j5/DOF/2025/Transparencia/Ordem%20Cronologica/Dezembro/Notas/Prestacao%20de%20Servicos/NFS_4683_2025_ALFAMA.pdf" TargetMode="External"/><Relationship Id="rId9" Type="http://schemas.openxmlformats.org/officeDocument/2006/relationships/hyperlink" Target="https://www.mpam.mp.br/images-j5/DOF/2025/Transparencia/Ordem%20Cronologica/Dezembro/Notas/Prestacao%20de%20Servicos/NFS_682_2025_VIA_DIRETA.pdf" TargetMode="External"/><Relationship Id="rId26" Type="http://schemas.openxmlformats.org/officeDocument/2006/relationships/hyperlink" Target="https://www.mpam.mp.br/images-j5/DOF/2025/Transparencia/Ordem%20Cronologica/Dezembro/Notas/Prestacao%20de%20Servicos/NFS_91_2025_A_S_PINTO.pdf" TargetMode="External"/><Relationship Id="rId47" Type="http://schemas.openxmlformats.org/officeDocument/2006/relationships/hyperlink" Target="https://www.mpam.mp.br/images/CT_025-2025_f6c1a.pdf" TargetMode="External"/><Relationship Id="rId68" Type="http://schemas.openxmlformats.org/officeDocument/2006/relationships/hyperlink" Target="https://www.mpam.mp.br/images/CT_08-2024_-_MP-PGJ_976bb.pdf" TargetMode="External"/><Relationship Id="rId89" Type="http://schemas.openxmlformats.org/officeDocument/2006/relationships/hyperlink" Target="https://www.mpam.mp.br/images-j5/DOF/2025/Transparencia/Ordem%20Cronologica/Dezembro/Notas/Prestacao%20de%20Servicos/NFS_59808_2025_PRODAM.pdf" TargetMode="External"/><Relationship Id="rId112" Type="http://schemas.openxmlformats.org/officeDocument/2006/relationships/hyperlink" Target="https://www.mpam.mp.br/images-j5/DOF/2025/Transparencia/Ordem%20Cronologica/Dezembro/Notas/Prestacao%20de%20Servicos/FATURA_%20869937112025002_2025_AMAZONAS_ENERGIA.pdf" TargetMode="External"/><Relationship Id="rId133" Type="http://schemas.openxmlformats.org/officeDocument/2006/relationships/hyperlink" Target="https://www.mpam.mp.br/images/CCT_06-2022_-_MP-PGJ_b19f3.pdf" TargetMode="External"/><Relationship Id="rId16" Type="http://schemas.openxmlformats.org/officeDocument/2006/relationships/hyperlink" Target="https://www.mpam.mp.br/images-j5/DOF/2025/Transparencia/Ordem%20Cronologica/Dezembro/Notas/Prestacao%20de%20Servicos/NFS_886614_2025_SOFTPLAN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B33907-6459-4019-97C2-096AA1AD8C30}">
  <dimension ref="A1:N177"/>
  <sheetViews>
    <sheetView tabSelected="1" zoomScale="90" zoomScaleNormal="90" zoomScaleSheetLayoutView="80" workbookViewId="0">
      <selection activeCell="H1" sqref="H1:I1048576"/>
    </sheetView>
  </sheetViews>
  <sheetFormatPr defaultRowHeight="15"/>
  <cols>
    <col min="1" max="1" width="13.7109375" customWidth="1"/>
    <col min="2" max="2" width="14.7109375" customWidth="1"/>
    <col min="3" max="3" width="21.7109375" bestFit="1" customWidth="1"/>
    <col min="4" max="4" width="33.85546875" customWidth="1"/>
    <col min="5" max="5" width="33.140625" style="2" customWidth="1"/>
    <col min="6" max="6" width="25.7109375" style="3" bestFit="1" customWidth="1"/>
    <col min="7" max="7" width="15.5703125" bestFit="1" customWidth="1"/>
    <col min="8" max="8" width="10.7109375" hidden="1" customWidth="1"/>
    <col min="9" max="9" width="15" hidden="1" customWidth="1"/>
    <col min="10" max="10" width="16" bestFit="1" customWidth="1"/>
    <col min="11" max="11" width="14.7109375" bestFit="1" customWidth="1"/>
    <col min="12" max="12" width="16.7109375" bestFit="1" customWidth="1"/>
    <col min="13" max="14" width="12.7109375" bestFit="1" customWidth="1"/>
    <col min="16" max="16" width="10.85546875" bestFit="1" customWidth="1"/>
    <col min="17" max="17" width="10.5703125" bestFit="1" customWidth="1"/>
  </cols>
  <sheetData>
    <row r="1" spans="1:14" ht="77.099999999999994" customHeight="1">
      <c r="C1" s="1"/>
      <c r="D1" s="1"/>
      <c r="G1" s="4"/>
      <c r="H1" s="4"/>
      <c r="I1" s="4"/>
      <c r="J1" s="1"/>
    </row>
    <row r="2" spans="1:14" ht="18" customHeight="1">
      <c r="A2" s="5" t="str">
        <f>[1]Bens!A2</f>
        <v>DEZEMBRO/2025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spans="1:14" ht="20.25" customHeight="1">
      <c r="A3" s="6" t="s">
        <v>0</v>
      </c>
      <c r="B3" s="6"/>
      <c r="C3" s="6"/>
      <c r="D3" s="6"/>
      <c r="E3" s="6"/>
      <c r="G3" s="4"/>
      <c r="H3" s="4"/>
      <c r="I3" s="4"/>
      <c r="J3" s="1"/>
    </row>
    <row r="4" spans="1:14" ht="15" customHeight="1"/>
    <row r="5" spans="1:14" ht="18" customHeight="1">
      <c r="A5" s="7" t="s">
        <v>1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</row>
    <row r="6" spans="1:14" ht="31.5" customHeight="1">
      <c r="A6" s="8" t="s">
        <v>2</v>
      </c>
      <c r="B6" s="8" t="s">
        <v>3</v>
      </c>
      <c r="C6" s="9" t="s">
        <v>4</v>
      </c>
      <c r="D6" s="9" t="s">
        <v>5</v>
      </c>
      <c r="E6" s="8" t="s">
        <v>6</v>
      </c>
      <c r="F6" s="9" t="s">
        <v>7</v>
      </c>
      <c r="G6" s="8" t="s">
        <v>8</v>
      </c>
      <c r="H6" s="10" t="s">
        <v>9</v>
      </c>
      <c r="I6" s="10" t="s">
        <v>10</v>
      </c>
      <c r="J6" s="9" t="s">
        <v>11</v>
      </c>
      <c r="K6" s="9" t="s">
        <v>12</v>
      </c>
      <c r="L6" s="9" t="s">
        <v>13</v>
      </c>
      <c r="M6" s="9" t="s">
        <v>14</v>
      </c>
    </row>
    <row r="7" spans="1:14" s="21" customFormat="1" ht="120">
      <c r="A7" s="11" t="s">
        <v>15</v>
      </c>
      <c r="B7" s="12">
        <v>28</v>
      </c>
      <c r="C7" s="13">
        <v>26722189000110</v>
      </c>
      <c r="D7" s="14" t="s">
        <v>16</v>
      </c>
      <c r="E7" s="15" t="s">
        <v>17</v>
      </c>
      <c r="F7" s="16" t="s">
        <v>18</v>
      </c>
      <c r="G7" s="17">
        <v>45980</v>
      </c>
      <c r="H7" s="18" t="s">
        <v>19</v>
      </c>
      <c r="I7" s="19">
        <v>76104.83</v>
      </c>
      <c r="J7" s="20">
        <v>45980</v>
      </c>
      <c r="K7" s="14" t="s">
        <v>20</v>
      </c>
      <c r="L7" s="19">
        <v>808.5</v>
      </c>
      <c r="M7" s="18" t="s">
        <v>21</v>
      </c>
      <c r="N7" s="3"/>
    </row>
    <row r="8" spans="1:14" s="21" customFormat="1" ht="90">
      <c r="A8" s="11" t="s">
        <v>22</v>
      </c>
      <c r="B8" s="12">
        <v>1</v>
      </c>
      <c r="C8" s="13">
        <v>5358598000109</v>
      </c>
      <c r="D8" s="14" t="s">
        <v>23</v>
      </c>
      <c r="E8" s="15" t="s">
        <v>24</v>
      </c>
      <c r="F8" s="22" t="s">
        <v>25</v>
      </c>
      <c r="G8" s="17">
        <v>45992</v>
      </c>
      <c r="H8" s="18" t="s">
        <v>26</v>
      </c>
      <c r="I8" s="19">
        <v>21821.79</v>
      </c>
      <c r="J8" s="20">
        <v>45993</v>
      </c>
      <c r="K8" s="14" t="s">
        <v>27</v>
      </c>
      <c r="L8" s="19">
        <f>261.86+436.44+21123.49</f>
        <v>21821.79</v>
      </c>
      <c r="M8" s="18" t="s">
        <v>28</v>
      </c>
    </row>
    <row r="9" spans="1:14" s="21" customFormat="1" ht="120">
      <c r="A9" s="11" t="s">
        <v>22</v>
      </c>
      <c r="B9" s="12">
        <v>2</v>
      </c>
      <c r="C9" s="12">
        <v>4824261000187</v>
      </c>
      <c r="D9" s="14" t="s">
        <v>29</v>
      </c>
      <c r="E9" s="15" t="s">
        <v>30</v>
      </c>
      <c r="F9" s="22" t="s">
        <v>31</v>
      </c>
      <c r="G9" s="17">
        <v>45992</v>
      </c>
      <c r="H9" s="18" t="s">
        <v>32</v>
      </c>
      <c r="I9" s="19">
        <v>9000</v>
      </c>
      <c r="J9" s="20">
        <v>45993</v>
      </c>
      <c r="K9" s="14" t="s">
        <v>27</v>
      </c>
      <c r="L9" s="19">
        <f>108+450+8442</f>
        <v>9000</v>
      </c>
      <c r="M9" s="18" t="s">
        <v>33</v>
      </c>
    </row>
    <row r="10" spans="1:14" s="21" customFormat="1" ht="90">
      <c r="A10" s="11" t="s">
        <v>22</v>
      </c>
      <c r="B10" s="12">
        <v>3</v>
      </c>
      <c r="C10" s="12">
        <v>35634627000189</v>
      </c>
      <c r="D10" s="14" t="s">
        <v>34</v>
      </c>
      <c r="E10" s="15" t="s">
        <v>35</v>
      </c>
      <c r="F10" s="23" t="s">
        <v>36</v>
      </c>
      <c r="G10" s="17">
        <v>45992</v>
      </c>
      <c r="H10" s="18" t="s">
        <v>37</v>
      </c>
      <c r="I10" s="19">
        <v>1000</v>
      </c>
      <c r="J10" s="20">
        <v>45993</v>
      </c>
      <c r="K10" s="14" t="s">
        <v>27</v>
      </c>
      <c r="L10" s="19">
        <f>30.4+969.6</f>
        <v>1000</v>
      </c>
      <c r="M10" s="24" t="s">
        <v>38</v>
      </c>
    </row>
    <row r="11" spans="1:14" s="21" customFormat="1" ht="165">
      <c r="A11" s="11" t="s">
        <v>22</v>
      </c>
      <c r="B11" s="12">
        <v>4</v>
      </c>
      <c r="C11" s="12">
        <v>8804362000147</v>
      </c>
      <c r="D11" s="14" t="s">
        <v>39</v>
      </c>
      <c r="E11" s="15" t="s">
        <v>40</v>
      </c>
      <c r="F11" s="23" t="s">
        <v>41</v>
      </c>
      <c r="G11" s="17">
        <v>45992</v>
      </c>
      <c r="H11" s="18" t="s">
        <v>42</v>
      </c>
      <c r="I11" s="19">
        <v>3850</v>
      </c>
      <c r="J11" s="20">
        <v>45993</v>
      </c>
      <c r="K11" s="14" t="s">
        <v>27</v>
      </c>
      <c r="L11" s="19">
        <f>184.8+3665.2</f>
        <v>3850</v>
      </c>
      <c r="M11" s="24" t="s">
        <v>43</v>
      </c>
    </row>
    <row r="12" spans="1:14" s="21" customFormat="1" ht="165">
      <c r="A12" s="11" t="s">
        <v>22</v>
      </c>
      <c r="B12" s="12">
        <v>5</v>
      </c>
      <c r="C12" s="12">
        <v>8804362000147</v>
      </c>
      <c r="D12" s="14" t="s">
        <v>39</v>
      </c>
      <c r="E12" s="15" t="s">
        <v>44</v>
      </c>
      <c r="F12" s="23" t="s">
        <v>45</v>
      </c>
      <c r="G12" s="17">
        <v>45992</v>
      </c>
      <c r="H12" s="18" t="s">
        <v>46</v>
      </c>
      <c r="I12" s="19">
        <v>70315</v>
      </c>
      <c r="J12" s="20">
        <v>45993</v>
      </c>
      <c r="K12" s="14"/>
      <c r="L12" s="19">
        <f>3375.12+66939.88</f>
        <v>70315</v>
      </c>
      <c r="M12" s="24" t="s">
        <v>43</v>
      </c>
    </row>
    <row r="13" spans="1:14" s="21" customFormat="1" ht="90">
      <c r="A13" s="11" t="s">
        <v>22</v>
      </c>
      <c r="B13" s="12">
        <v>6</v>
      </c>
      <c r="C13" s="12">
        <v>12039966000111</v>
      </c>
      <c r="D13" s="14" t="s">
        <v>47</v>
      </c>
      <c r="E13" s="15" t="s">
        <v>48</v>
      </c>
      <c r="F13" s="23" t="s">
        <v>49</v>
      </c>
      <c r="G13" s="17">
        <v>45992</v>
      </c>
      <c r="H13" s="18" t="s">
        <v>50</v>
      </c>
      <c r="I13" s="19">
        <v>37446.28</v>
      </c>
      <c r="J13" s="20">
        <v>45993</v>
      </c>
      <c r="K13" s="14" t="s">
        <v>27</v>
      </c>
      <c r="L13" s="19">
        <v>37446.28</v>
      </c>
      <c r="M13" s="24" t="s">
        <v>51</v>
      </c>
    </row>
    <row r="14" spans="1:14" s="21" customFormat="1" ht="105">
      <c r="A14" s="11" t="s">
        <v>22</v>
      </c>
      <c r="B14" s="12">
        <v>7</v>
      </c>
      <c r="C14" s="12">
        <v>34549659000113</v>
      </c>
      <c r="D14" s="14" t="s">
        <v>52</v>
      </c>
      <c r="E14" s="15" t="s">
        <v>53</v>
      </c>
      <c r="F14" s="23" t="s">
        <v>54</v>
      </c>
      <c r="G14" s="17">
        <v>45992</v>
      </c>
      <c r="H14" s="18" t="s">
        <v>55</v>
      </c>
      <c r="I14" s="19">
        <v>3250.02</v>
      </c>
      <c r="J14" s="20">
        <v>45993</v>
      </c>
      <c r="K14" s="14" t="s">
        <v>27</v>
      </c>
      <c r="L14" s="19">
        <f>1488+1762.02</f>
        <v>3250.02</v>
      </c>
      <c r="M14" s="24" t="s">
        <v>56</v>
      </c>
    </row>
    <row r="15" spans="1:14" s="21" customFormat="1" ht="105">
      <c r="A15" s="11" t="s">
        <v>22</v>
      </c>
      <c r="B15" s="12">
        <v>8</v>
      </c>
      <c r="C15" s="12">
        <v>34549659000113</v>
      </c>
      <c r="D15" s="14" t="s">
        <v>52</v>
      </c>
      <c r="E15" s="15" t="s">
        <v>57</v>
      </c>
      <c r="F15" s="23" t="s">
        <v>54</v>
      </c>
      <c r="G15" s="17">
        <v>45992</v>
      </c>
      <c r="H15" s="18" t="s">
        <v>58</v>
      </c>
      <c r="I15" s="19">
        <v>383.34</v>
      </c>
      <c r="J15" s="20">
        <v>45993</v>
      </c>
      <c r="K15" s="14" t="s">
        <v>27</v>
      </c>
      <c r="L15" s="19">
        <f>383.34</f>
        <v>383.34</v>
      </c>
      <c r="M15" s="24" t="s">
        <v>56</v>
      </c>
    </row>
    <row r="16" spans="1:14" s="21" customFormat="1" ht="105">
      <c r="A16" s="11" t="s">
        <v>22</v>
      </c>
      <c r="B16" s="12">
        <v>9</v>
      </c>
      <c r="C16" s="12">
        <v>34549659000113</v>
      </c>
      <c r="D16" s="14" t="s">
        <v>52</v>
      </c>
      <c r="E16" s="15" t="s">
        <v>59</v>
      </c>
      <c r="F16" s="25" t="s">
        <v>54</v>
      </c>
      <c r="G16" s="17">
        <v>45992</v>
      </c>
      <c r="H16" s="18" t="s">
        <v>60</v>
      </c>
      <c r="I16" s="19">
        <v>27366.639999999999</v>
      </c>
      <c r="J16" s="20">
        <v>45993</v>
      </c>
      <c r="K16" s="14" t="s">
        <v>27</v>
      </c>
      <c r="L16" s="19">
        <v>27366.639999999999</v>
      </c>
      <c r="M16" s="24" t="s">
        <v>56</v>
      </c>
    </row>
    <row r="17" spans="1:14" s="21" customFormat="1" ht="105">
      <c r="A17" s="11" t="s">
        <v>22</v>
      </c>
      <c r="B17" s="12">
        <v>10</v>
      </c>
      <c r="C17" s="12">
        <v>34549659000113</v>
      </c>
      <c r="D17" s="14" t="s">
        <v>52</v>
      </c>
      <c r="E17" s="15" t="s">
        <v>61</v>
      </c>
      <c r="F17" s="23" t="s">
        <v>62</v>
      </c>
      <c r="G17" s="17">
        <v>45992</v>
      </c>
      <c r="H17" s="18" t="s">
        <v>63</v>
      </c>
      <c r="I17" s="19">
        <v>31000</v>
      </c>
      <c r="J17" s="20">
        <v>45993</v>
      </c>
      <c r="K17" s="14" t="s">
        <v>27</v>
      </c>
      <c r="L17" s="19">
        <f>1488+29512</f>
        <v>31000</v>
      </c>
      <c r="M17" s="18" t="s">
        <v>64</v>
      </c>
    </row>
    <row r="18" spans="1:14" s="21" customFormat="1" ht="105">
      <c r="A18" s="11" t="s">
        <v>22</v>
      </c>
      <c r="B18" s="12">
        <v>11</v>
      </c>
      <c r="C18" s="12">
        <v>34549659000113</v>
      </c>
      <c r="D18" s="14" t="s">
        <v>52</v>
      </c>
      <c r="E18" s="15" t="s">
        <v>65</v>
      </c>
      <c r="F18" s="22" t="s">
        <v>66</v>
      </c>
      <c r="G18" s="17">
        <v>45992</v>
      </c>
      <c r="H18" s="18" t="s">
        <v>67</v>
      </c>
      <c r="I18" s="19">
        <v>30133.360000000001</v>
      </c>
      <c r="J18" s="20">
        <v>45993</v>
      </c>
      <c r="K18" s="14" t="s">
        <v>27</v>
      </c>
      <c r="L18" s="19">
        <f>1488+28645.36</f>
        <v>30133.360000000001</v>
      </c>
      <c r="M18" s="18" t="s">
        <v>68</v>
      </c>
    </row>
    <row r="19" spans="1:14" s="21" customFormat="1" ht="105">
      <c r="A19" s="11" t="s">
        <v>22</v>
      </c>
      <c r="B19" s="12">
        <v>12</v>
      </c>
      <c r="C19" s="12">
        <v>34549659000113</v>
      </c>
      <c r="D19" s="14" t="s">
        <v>52</v>
      </c>
      <c r="E19" s="15" t="s">
        <v>69</v>
      </c>
      <c r="F19" s="23" t="s">
        <v>66</v>
      </c>
      <c r="G19" s="17">
        <v>45992</v>
      </c>
      <c r="H19" s="18" t="s">
        <v>70</v>
      </c>
      <c r="I19" s="19">
        <v>866.44</v>
      </c>
      <c r="J19" s="20">
        <v>45993</v>
      </c>
      <c r="K19" s="14" t="s">
        <v>27</v>
      </c>
      <c r="L19" s="19">
        <v>866.44</v>
      </c>
      <c r="M19" s="18" t="s">
        <v>68</v>
      </c>
    </row>
    <row r="20" spans="1:14" s="21" customFormat="1" ht="105">
      <c r="A20" s="11" t="s">
        <v>22</v>
      </c>
      <c r="B20" s="12">
        <v>13</v>
      </c>
      <c r="C20" s="12">
        <v>82845322000104</v>
      </c>
      <c r="D20" s="14" t="s">
        <v>71</v>
      </c>
      <c r="E20" s="15" t="s">
        <v>72</v>
      </c>
      <c r="F20" s="23" t="s">
        <v>73</v>
      </c>
      <c r="G20" s="17">
        <v>45993</v>
      </c>
      <c r="H20" s="18" t="s">
        <v>74</v>
      </c>
      <c r="I20" s="19">
        <v>18870.439999999999</v>
      </c>
      <c r="J20" s="20">
        <v>45993</v>
      </c>
      <c r="K20" s="14" t="s">
        <v>27</v>
      </c>
      <c r="L20" s="19">
        <f>1805.47+17064.97</f>
        <v>18870.440000000002</v>
      </c>
      <c r="M20" s="24" t="s">
        <v>75</v>
      </c>
    </row>
    <row r="21" spans="1:14" s="21" customFormat="1" ht="105">
      <c r="A21" s="11" t="s">
        <v>22</v>
      </c>
      <c r="B21" s="12">
        <v>14</v>
      </c>
      <c r="C21" s="13">
        <v>82845322000104</v>
      </c>
      <c r="D21" s="14" t="s">
        <v>71</v>
      </c>
      <c r="E21" s="15" t="s">
        <v>76</v>
      </c>
      <c r="F21" s="23" t="s">
        <v>73</v>
      </c>
      <c r="G21" s="17">
        <v>45993</v>
      </c>
      <c r="H21" s="18" t="s">
        <v>77</v>
      </c>
      <c r="I21" s="19">
        <v>18743.509999999998</v>
      </c>
      <c r="J21" s="20">
        <v>45993</v>
      </c>
      <c r="K21" s="14" t="s">
        <v>27</v>
      </c>
      <c r="L21" s="19">
        <v>18743.509999999998</v>
      </c>
      <c r="M21" s="24" t="s">
        <v>75</v>
      </c>
    </row>
    <row r="22" spans="1:14" s="21" customFormat="1" ht="120">
      <c r="A22" s="11" t="s">
        <v>22</v>
      </c>
      <c r="B22" s="12">
        <v>15</v>
      </c>
      <c r="C22" s="13">
        <v>11699529000161</v>
      </c>
      <c r="D22" s="14" t="s">
        <v>78</v>
      </c>
      <c r="E22" s="26" t="s">
        <v>79</v>
      </c>
      <c r="F22" s="23" t="s">
        <v>80</v>
      </c>
      <c r="G22" s="17">
        <v>45993</v>
      </c>
      <c r="H22" s="18" t="s">
        <v>81</v>
      </c>
      <c r="I22" s="19">
        <v>2275</v>
      </c>
      <c r="J22" s="20">
        <v>45993</v>
      </c>
      <c r="K22" s="14" t="s">
        <v>27</v>
      </c>
      <c r="L22" s="19">
        <v>2275</v>
      </c>
      <c r="M22" s="24" t="s">
        <v>82</v>
      </c>
      <c r="N22" s="2"/>
    </row>
    <row r="23" spans="1:14" s="21" customFormat="1" ht="105">
      <c r="A23" s="11" t="s">
        <v>22</v>
      </c>
      <c r="B23" s="12">
        <v>16</v>
      </c>
      <c r="C23" s="13">
        <v>82845322000104</v>
      </c>
      <c r="D23" s="14" t="s">
        <v>71</v>
      </c>
      <c r="E23" s="15" t="s">
        <v>83</v>
      </c>
      <c r="F23" s="23" t="s">
        <v>84</v>
      </c>
      <c r="G23" s="17">
        <v>45993</v>
      </c>
      <c r="H23" s="18" t="s">
        <v>85</v>
      </c>
      <c r="I23" s="19">
        <v>35541.81</v>
      </c>
      <c r="J23" s="20">
        <v>45993</v>
      </c>
      <c r="K23" s="14" t="s">
        <v>27</v>
      </c>
      <c r="L23" s="19">
        <f>2206.74+33335.07</f>
        <v>35541.81</v>
      </c>
      <c r="M23" s="24" t="s">
        <v>86</v>
      </c>
      <c r="N23" s="2"/>
    </row>
    <row r="24" spans="1:14" s="21" customFormat="1" ht="105">
      <c r="A24" s="11" t="s">
        <v>22</v>
      </c>
      <c r="B24" s="12">
        <v>17</v>
      </c>
      <c r="C24" s="13">
        <v>82845322000104</v>
      </c>
      <c r="D24" s="14" t="s">
        <v>71</v>
      </c>
      <c r="E24" s="15" t="s">
        <v>87</v>
      </c>
      <c r="F24" s="23" t="s">
        <v>84</v>
      </c>
      <c r="G24" s="17">
        <v>45993</v>
      </c>
      <c r="H24" s="18" t="s">
        <v>88</v>
      </c>
      <c r="I24" s="19">
        <v>10431.85</v>
      </c>
      <c r="J24" s="20">
        <v>45993</v>
      </c>
      <c r="K24" s="14" t="s">
        <v>27</v>
      </c>
      <c r="L24" s="19">
        <v>10431.85</v>
      </c>
      <c r="M24" s="18" t="s">
        <v>86</v>
      </c>
      <c r="N24" s="2"/>
    </row>
    <row r="25" spans="1:14" s="21" customFormat="1" ht="120">
      <c r="A25" s="11" t="s">
        <v>22</v>
      </c>
      <c r="B25" s="12">
        <v>18</v>
      </c>
      <c r="C25" s="13">
        <v>82845322000104</v>
      </c>
      <c r="D25" s="14" t="s">
        <v>71</v>
      </c>
      <c r="E25" s="15" t="s">
        <v>89</v>
      </c>
      <c r="F25" s="23" t="s">
        <v>90</v>
      </c>
      <c r="G25" s="17">
        <v>45993</v>
      </c>
      <c r="H25" s="18" t="s">
        <v>91</v>
      </c>
      <c r="I25" s="19">
        <v>70461.66</v>
      </c>
      <c r="J25" s="20">
        <v>45993</v>
      </c>
      <c r="K25" s="14" t="s">
        <v>27</v>
      </c>
      <c r="L25" s="19">
        <f>3382.16+67079.5</f>
        <v>70461.66</v>
      </c>
      <c r="M25" s="18" t="s">
        <v>92</v>
      </c>
      <c r="N25" s="2"/>
    </row>
    <row r="26" spans="1:14" ht="105">
      <c r="A26" s="11" t="s">
        <v>22</v>
      </c>
      <c r="B26" s="12">
        <v>19</v>
      </c>
      <c r="C26" s="13">
        <v>82845322000104</v>
      </c>
      <c r="D26" s="14" t="s">
        <v>71</v>
      </c>
      <c r="E26" s="15" t="s">
        <v>93</v>
      </c>
      <c r="F26" s="23" t="s">
        <v>94</v>
      </c>
      <c r="G26" s="17">
        <v>45993</v>
      </c>
      <c r="H26" s="18" t="s">
        <v>95</v>
      </c>
      <c r="I26" s="19">
        <v>81124.77</v>
      </c>
      <c r="J26" s="20">
        <v>45993</v>
      </c>
      <c r="K26" s="14" t="s">
        <v>27</v>
      </c>
      <c r="L26" s="19">
        <f>3893.99+77230.78</f>
        <v>81124.77</v>
      </c>
      <c r="M26" s="18" t="s">
        <v>96</v>
      </c>
      <c r="N26" s="2"/>
    </row>
    <row r="27" spans="1:14" s="21" customFormat="1" ht="135">
      <c r="A27" s="11" t="s">
        <v>22</v>
      </c>
      <c r="B27" s="12">
        <v>20</v>
      </c>
      <c r="C27" s="12">
        <v>25531739000150</v>
      </c>
      <c r="D27" s="14" t="s">
        <v>97</v>
      </c>
      <c r="E27" s="15" t="s">
        <v>98</v>
      </c>
      <c r="F27" s="23" t="s">
        <v>99</v>
      </c>
      <c r="G27" s="17">
        <v>45993</v>
      </c>
      <c r="H27" s="18" t="s">
        <v>100</v>
      </c>
      <c r="I27" s="19">
        <v>12000</v>
      </c>
      <c r="J27" s="20">
        <v>45993</v>
      </c>
      <c r="K27" s="14" t="s">
        <v>27</v>
      </c>
      <c r="L27" s="19">
        <f>474+11526</f>
        <v>12000</v>
      </c>
      <c r="M27" s="24" t="s">
        <v>101</v>
      </c>
      <c r="N27" s="2"/>
    </row>
    <row r="28" spans="1:14" s="21" customFormat="1" ht="105">
      <c r="A28" s="11" t="s">
        <v>22</v>
      </c>
      <c r="B28" s="12">
        <v>21</v>
      </c>
      <c r="C28" s="12">
        <v>4320180000140</v>
      </c>
      <c r="D28" s="14" t="s">
        <v>102</v>
      </c>
      <c r="E28" s="15" t="s">
        <v>103</v>
      </c>
      <c r="F28" s="23" t="s">
        <v>104</v>
      </c>
      <c r="G28" s="17">
        <v>45996</v>
      </c>
      <c r="H28" s="18" t="s">
        <v>105</v>
      </c>
      <c r="I28" s="19">
        <v>127</v>
      </c>
      <c r="J28" s="20">
        <v>45996</v>
      </c>
      <c r="K28" s="14" t="s">
        <v>27</v>
      </c>
      <c r="L28" s="19">
        <v>127</v>
      </c>
      <c r="M28" s="24" t="s">
        <v>106</v>
      </c>
      <c r="N28" s="2"/>
    </row>
    <row r="29" spans="1:14" s="21" customFormat="1" ht="105">
      <c r="A29" s="11" t="s">
        <v>22</v>
      </c>
      <c r="B29" s="12">
        <v>22</v>
      </c>
      <c r="C29" s="27">
        <v>18422603000147</v>
      </c>
      <c r="D29" s="14" t="s">
        <v>107</v>
      </c>
      <c r="E29" s="15" t="s">
        <v>108</v>
      </c>
      <c r="F29" s="23" t="s">
        <v>109</v>
      </c>
      <c r="G29" s="17">
        <v>45996</v>
      </c>
      <c r="H29" s="18" t="s">
        <v>110</v>
      </c>
      <c r="I29" s="19">
        <v>6200</v>
      </c>
      <c r="J29" s="20">
        <v>45996</v>
      </c>
      <c r="K29" s="14" t="s">
        <v>27</v>
      </c>
      <c r="L29" s="19">
        <f>297.6+5902.4</f>
        <v>6200</v>
      </c>
      <c r="M29" s="24" t="s">
        <v>111</v>
      </c>
      <c r="N29" s="2"/>
    </row>
    <row r="30" spans="1:14" s="21" customFormat="1" ht="120">
      <c r="A30" s="11" t="s">
        <v>22</v>
      </c>
      <c r="B30" s="12">
        <v>23</v>
      </c>
      <c r="C30" s="28">
        <v>25125064000140</v>
      </c>
      <c r="D30" s="14" t="s">
        <v>112</v>
      </c>
      <c r="E30" s="15" t="s">
        <v>113</v>
      </c>
      <c r="F30" s="23" t="s">
        <v>114</v>
      </c>
      <c r="G30" s="17">
        <v>45996</v>
      </c>
      <c r="H30" s="18" t="s">
        <v>115</v>
      </c>
      <c r="I30" s="19">
        <v>11907.79</v>
      </c>
      <c r="J30" s="20">
        <v>45996</v>
      </c>
      <c r="K30" s="14" t="s">
        <v>27</v>
      </c>
      <c r="L30" s="19">
        <f>571.57+11336.22</f>
        <v>11907.789999999999</v>
      </c>
      <c r="M30" s="24" t="s">
        <v>116</v>
      </c>
      <c r="N30" s="2"/>
    </row>
    <row r="31" spans="1:14" s="21" customFormat="1" ht="150">
      <c r="A31" s="11" t="s">
        <v>22</v>
      </c>
      <c r="B31" s="12">
        <v>24</v>
      </c>
      <c r="C31" s="13">
        <v>22865751000103</v>
      </c>
      <c r="D31" s="14" t="s">
        <v>117</v>
      </c>
      <c r="E31" s="15" t="s">
        <v>118</v>
      </c>
      <c r="F31" s="23" t="s">
        <v>119</v>
      </c>
      <c r="G31" s="17">
        <v>45996</v>
      </c>
      <c r="H31" s="18" t="s">
        <v>120</v>
      </c>
      <c r="I31" s="19">
        <v>9196.2999999999993</v>
      </c>
      <c r="J31" s="20">
        <v>45996</v>
      </c>
      <c r="K31" s="14" t="s">
        <v>27</v>
      </c>
      <c r="L31" s="19">
        <v>9196.2999999999993</v>
      </c>
      <c r="M31" s="24" t="s">
        <v>121</v>
      </c>
      <c r="N31" s="2"/>
    </row>
    <row r="32" spans="1:14" s="21" customFormat="1" ht="120">
      <c r="A32" s="11" t="s">
        <v>22</v>
      </c>
      <c r="B32" s="12">
        <v>25</v>
      </c>
      <c r="C32" s="13">
        <v>27441006000150</v>
      </c>
      <c r="D32" s="14" t="s">
        <v>122</v>
      </c>
      <c r="E32" s="15" t="s">
        <v>123</v>
      </c>
      <c r="F32" s="23" t="s">
        <v>124</v>
      </c>
      <c r="G32" s="17">
        <v>45996</v>
      </c>
      <c r="H32" s="18" t="s">
        <v>125</v>
      </c>
      <c r="I32" s="19">
        <v>3900</v>
      </c>
      <c r="J32" s="20">
        <v>45996</v>
      </c>
      <c r="K32" s="14" t="s">
        <v>27</v>
      </c>
      <c r="L32" s="19">
        <v>3900</v>
      </c>
      <c r="M32" s="24" t="s">
        <v>126</v>
      </c>
      <c r="N32" s="2"/>
    </row>
    <row r="33" spans="1:14" s="21" customFormat="1" ht="120">
      <c r="A33" s="11" t="s">
        <v>22</v>
      </c>
      <c r="B33" s="12">
        <v>26</v>
      </c>
      <c r="C33" s="13">
        <v>15705978000126</v>
      </c>
      <c r="D33" s="14" t="s">
        <v>127</v>
      </c>
      <c r="E33" s="26" t="s">
        <v>128</v>
      </c>
      <c r="F33" s="23" t="s">
        <v>129</v>
      </c>
      <c r="G33" s="17">
        <v>45996</v>
      </c>
      <c r="H33" s="18" t="s">
        <v>130</v>
      </c>
      <c r="I33" s="19">
        <v>3400</v>
      </c>
      <c r="J33" s="20">
        <v>45996</v>
      </c>
      <c r="K33" s="14" t="s">
        <v>27</v>
      </c>
      <c r="L33" s="19">
        <f>148.24+3251.76</f>
        <v>3400</v>
      </c>
      <c r="M33" s="24" t="s">
        <v>131</v>
      </c>
      <c r="N33" s="2"/>
    </row>
    <row r="34" spans="1:14" s="21" customFormat="1" ht="75">
      <c r="A34" s="11" t="s">
        <v>22</v>
      </c>
      <c r="B34" s="12">
        <v>27</v>
      </c>
      <c r="C34" s="13">
        <v>4435196000106</v>
      </c>
      <c r="D34" s="14" t="s">
        <v>132</v>
      </c>
      <c r="E34" s="26" t="s">
        <v>133</v>
      </c>
      <c r="F34" s="23" t="s">
        <v>134</v>
      </c>
      <c r="G34" s="17">
        <v>46000</v>
      </c>
      <c r="H34" s="18" t="s">
        <v>135</v>
      </c>
      <c r="I34" s="19">
        <v>200</v>
      </c>
      <c r="J34" s="20">
        <v>46000</v>
      </c>
      <c r="K34" s="14" t="s">
        <v>27</v>
      </c>
      <c r="L34" s="19">
        <f>3+4+193</f>
        <v>200</v>
      </c>
      <c r="M34" s="18" t="s">
        <v>136</v>
      </c>
      <c r="N34" s="2"/>
    </row>
    <row r="35" spans="1:14" s="21" customFormat="1" ht="75">
      <c r="A35" s="11" t="s">
        <v>22</v>
      </c>
      <c r="B35" s="12">
        <v>28</v>
      </c>
      <c r="C35" s="13">
        <v>4435196000106</v>
      </c>
      <c r="D35" s="14" t="s">
        <v>132</v>
      </c>
      <c r="E35" s="26" t="s">
        <v>137</v>
      </c>
      <c r="F35" s="23" t="s">
        <v>138</v>
      </c>
      <c r="G35" s="17">
        <v>46000</v>
      </c>
      <c r="H35" s="18" t="s">
        <v>139</v>
      </c>
      <c r="I35" s="19">
        <v>2002</v>
      </c>
      <c r="J35" s="20">
        <v>46000</v>
      </c>
      <c r="K35" s="14" t="s">
        <v>27</v>
      </c>
      <c r="L35" s="19">
        <f>96.09+40.04+1865.87</f>
        <v>2002</v>
      </c>
      <c r="M35" s="18" t="s">
        <v>140</v>
      </c>
      <c r="N35" s="2"/>
    </row>
    <row r="36" spans="1:14" s="21" customFormat="1" ht="180">
      <c r="A36" s="11" t="s">
        <v>22</v>
      </c>
      <c r="B36" s="12">
        <v>29</v>
      </c>
      <c r="C36" s="12">
        <v>18422079000104</v>
      </c>
      <c r="D36" s="14" t="s">
        <v>141</v>
      </c>
      <c r="E36" s="15" t="s">
        <v>142</v>
      </c>
      <c r="F36" s="23" t="s">
        <v>143</v>
      </c>
      <c r="G36" s="17">
        <v>46000</v>
      </c>
      <c r="H36" s="18" t="s">
        <v>144</v>
      </c>
      <c r="I36" s="19">
        <v>60500</v>
      </c>
      <c r="J36" s="20">
        <v>46000</v>
      </c>
      <c r="K36" s="14" t="s">
        <v>27</v>
      </c>
      <c r="L36" s="19">
        <f>726+3025+56749</f>
        <v>60500</v>
      </c>
      <c r="M36" s="18" t="s">
        <v>145</v>
      </c>
      <c r="N36" s="2"/>
    </row>
    <row r="37" spans="1:14" s="21" customFormat="1" ht="120">
      <c r="A37" s="11" t="s">
        <v>22</v>
      </c>
      <c r="B37" s="12">
        <v>30</v>
      </c>
      <c r="C37" s="12">
        <v>27441006000150</v>
      </c>
      <c r="D37" s="14" t="s">
        <v>122</v>
      </c>
      <c r="E37" s="15" t="s">
        <v>146</v>
      </c>
      <c r="F37" s="23" t="s">
        <v>147</v>
      </c>
      <c r="G37" s="17">
        <v>46000</v>
      </c>
      <c r="H37" s="18" t="s">
        <v>148</v>
      </c>
      <c r="I37" s="19">
        <v>3900</v>
      </c>
      <c r="J37" s="20">
        <v>46000</v>
      </c>
      <c r="K37" s="14" t="s">
        <v>27</v>
      </c>
      <c r="L37" s="19">
        <v>3900</v>
      </c>
      <c r="M37" s="24" t="s">
        <v>149</v>
      </c>
      <c r="N37" s="2"/>
    </row>
    <row r="38" spans="1:14" s="21" customFormat="1" ht="105">
      <c r="A38" s="11" t="s">
        <v>22</v>
      </c>
      <c r="B38" s="12">
        <v>31</v>
      </c>
      <c r="C38" s="12">
        <v>4740876000125</v>
      </c>
      <c r="D38" s="14" t="s">
        <v>150</v>
      </c>
      <c r="E38" s="15" t="s">
        <v>151</v>
      </c>
      <c r="F38" s="23" t="s">
        <v>152</v>
      </c>
      <c r="G38" s="17">
        <v>46002</v>
      </c>
      <c r="H38" s="18" t="s">
        <v>153</v>
      </c>
      <c r="I38" s="19">
        <v>483080.89</v>
      </c>
      <c r="J38" s="20"/>
      <c r="K38" s="14" t="s">
        <v>27</v>
      </c>
      <c r="L38" s="19"/>
      <c r="M38" s="24" t="s">
        <v>154</v>
      </c>
      <c r="N38" s="2"/>
    </row>
    <row r="39" spans="1:14" s="21" customFormat="1" ht="135">
      <c r="A39" s="11" t="s">
        <v>22</v>
      </c>
      <c r="B39" s="12">
        <v>32</v>
      </c>
      <c r="C39" s="12">
        <v>26722189000110</v>
      </c>
      <c r="D39" s="14" t="s">
        <v>16</v>
      </c>
      <c r="E39" s="15" t="s">
        <v>155</v>
      </c>
      <c r="F39" s="23" t="s">
        <v>156</v>
      </c>
      <c r="G39" s="17">
        <v>46003</v>
      </c>
      <c r="H39" s="18" t="s">
        <v>157</v>
      </c>
      <c r="I39" s="19">
        <v>42387.92</v>
      </c>
      <c r="J39" s="20">
        <v>46007</v>
      </c>
      <c r="K39" s="14" t="s">
        <v>27</v>
      </c>
      <c r="L39" s="19">
        <f>360.31+186.02+1197.77+21.21+2.37+6.49+2.6+0.65+40610.5</f>
        <v>42387.92</v>
      </c>
      <c r="M39" s="24" t="s">
        <v>158</v>
      </c>
      <c r="N39" s="2"/>
    </row>
    <row r="40" spans="1:14" s="21" customFormat="1" ht="105">
      <c r="A40" s="11" t="s">
        <v>22</v>
      </c>
      <c r="B40" s="12">
        <v>33</v>
      </c>
      <c r="C40" s="12">
        <v>2558157000162</v>
      </c>
      <c r="D40" s="14" t="s">
        <v>159</v>
      </c>
      <c r="E40" s="15" t="s">
        <v>160</v>
      </c>
      <c r="F40" s="23" t="s">
        <v>161</v>
      </c>
      <c r="G40" s="17">
        <v>46003</v>
      </c>
      <c r="H40" s="18" t="s">
        <v>162</v>
      </c>
      <c r="I40" s="19">
        <v>21133.72</v>
      </c>
      <c r="J40" s="20">
        <v>46007</v>
      </c>
      <c r="K40" s="14" t="s">
        <v>27</v>
      </c>
      <c r="L40" s="19">
        <f>1014.41+20119.31</f>
        <v>21133.72</v>
      </c>
      <c r="M40" s="24" t="s">
        <v>163</v>
      </c>
      <c r="N40" s="2"/>
    </row>
    <row r="41" spans="1:14" s="21" customFormat="1" ht="105">
      <c r="A41" s="11" t="s">
        <v>22</v>
      </c>
      <c r="B41" s="12">
        <v>34</v>
      </c>
      <c r="C41" s="12">
        <v>12891300000197</v>
      </c>
      <c r="D41" s="14" t="s">
        <v>164</v>
      </c>
      <c r="E41" s="15" t="s">
        <v>165</v>
      </c>
      <c r="F41" s="23" t="s">
        <v>166</v>
      </c>
      <c r="G41" s="17">
        <v>46003</v>
      </c>
      <c r="H41" s="18" t="s">
        <v>167</v>
      </c>
      <c r="I41" s="19">
        <v>338360.66</v>
      </c>
      <c r="J41" s="20">
        <v>46007</v>
      </c>
      <c r="K41" s="14" t="s">
        <v>27</v>
      </c>
      <c r="L41" s="19">
        <f>4060.33+16918.03+288057.03+29325.27</f>
        <v>338360.66000000003</v>
      </c>
      <c r="M41" s="24" t="s">
        <v>168</v>
      </c>
      <c r="N41" s="2"/>
    </row>
    <row r="42" spans="1:14" s="21" customFormat="1" ht="120">
      <c r="A42" s="11" t="s">
        <v>22</v>
      </c>
      <c r="B42" s="12">
        <v>35</v>
      </c>
      <c r="C42" s="12">
        <v>12891300000197</v>
      </c>
      <c r="D42" s="14" t="s">
        <v>164</v>
      </c>
      <c r="E42" s="15" t="s">
        <v>169</v>
      </c>
      <c r="F42" s="23" t="s">
        <v>170</v>
      </c>
      <c r="G42" s="17">
        <v>46003</v>
      </c>
      <c r="H42" s="18" t="s">
        <v>171</v>
      </c>
      <c r="I42" s="19">
        <v>25394.33</v>
      </c>
      <c r="J42" s="20">
        <v>46007</v>
      </c>
      <c r="K42" s="14" t="s">
        <v>27</v>
      </c>
      <c r="L42" s="19">
        <f>304.73+1269.72+21137.82+2682.06</f>
        <v>25394.33</v>
      </c>
      <c r="M42" s="24" t="s">
        <v>172</v>
      </c>
      <c r="N42" s="2"/>
    </row>
    <row r="43" spans="1:14" s="21" customFormat="1" ht="165">
      <c r="A43" s="11" t="s">
        <v>22</v>
      </c>
      <c r="B43" s="12">
        <v>36</v>
      </c>
      <c r="C43" s="12">
        <v>2037069000115</v>
      </c>
      <c r="D43" s="14" t="s">
        <v>173</v>
      </c>
      <c r="E43" s="15" t="s">
        <v>174</v>
      </c>
      <c r="F43" s="23" t="s">
        <v>175</v>
      </c>
      <c r="G43" s="17">
        <v>46003</v>
      </c>
      <c r="H43" s="18" t="s">
        <v>176</v>
      </c>
      <c r="I43" s="19">
        <v>66079.92</v>
      </c>
      <c r="J43" s="20">
        <v>46007</v>
      </c>
      <c r="K43" s="14" t="s">
        <v>27</v>
      </c>
      <c r="L43" s="19">
        <f>792.96+3304+54714.17+7268.79</f>
        <v>66079.92</v>
      </c>
      <c r="M43" s="24" t="s">
        <v>177</v>
      </c>
      <c r="N43" s="2"/>
    </row>
    <row r="44" spans="1:14" s="21" customFormat="1" ht="105">
      <c r="A44" s="11" t="s">
        <v>22</v>
      </c>
      <c r="B44" s="12">
        <v>37</v>
      </c>
      <c r="C44" s="12">
        <v>34028316000375</v>
      </c>
      <c r="D44" s="14" t="s">
        <v>178</v>
      </c>
      <c r="E44" s="15" t="s">
        <v>179</v>
      </c>
      <c r="F44" s="23" t="s">
        <v>180</v>
      </c>
      <c r="G44" s="17">
        <v>46003</v>
      </c>
      <c r="H44" s="18" t="s">
        <v>181</v>
      </c>
      <c r="I44" s="19">
        <v>6966.85</v>
      </c>
      <c r="J44" s="20">
        <v>46007</v>
      </c>
      <c r="K44" s="14" t="s">
        <v>27</v>
      </c>
      <c r="L44" s="19">
        <v>6966.85</v>
      </c>
      <c r="M44" s="24" t="s">
        <v>182</v>
      </c>
      <c r="N44" s="2"/>
    </row>
    <row r="45" spans="1:14" s="21" customFormat="1" ht="150">
      <c r="A45" s="11" t="s">
        <v>22</v>
      </c>
      <c r="B45" s="12">
        <v>38</v>
      </c>
      <c r="C45" s="12">
        <v>2535864000729</v>
      </c>
      <c r="D45" s="14" t="s">
        <v>183</v>
      </c>
      <c r="E45" s="15" t="s">
        <v>184</v>
      </c>
      <c r="F45" s="23" t="s">
        <v>185</v>
      </c>
      <c r="G45" s="17">
        <v>46003</v>
      </c>
      <c r="H45" s="18" t="s">
        <v>186</v>
      </c>
      <c r="I45" s="19">
        <v>2244</v>
      </c>
      <c r="J45" s="20">
        <v>46007</v>
      </c>
      <c r="K45" s="14" t="s">
        <v>27</v>
      </c>
      <c r="L45" s="19">
        <f>107.71+2136.29</f>
        <v>2244</v>
      </c>
      <c r="M45" s="24" t="s">
        <v>187</v>
      </c>
      <c r="N45" s="2"/>
    </row>
    <row r="46" spans="1:14" s="21" customFormat="1" ht="120">
      <c r="A46" s="11" t="s">
        <v>22</v>
      </c>
      <c r="B46" s="12">
        <v>39</v>
      </c>
      <c r="C46" s="12">
        <v>4824261000187</v>
      </c>
      <c r="D46" s="14" t="s">
        <v>29</v>
      </c>
      <c r="E46" s="15" t="s">
        <v>188</v>
      </c>
      <c r="F46" s="23" t="s">
        <v>189</v>
      </c>
      <c r="G46" s="17">
        <v>46003</v>
      </c>
      <c r="H46" s="18" t="s">
        <v>190</v>
      </c>
      <c r="I46" s="19">
        <v>9000</v>
      </c>
      <c r="J46" s="20">
        <v>46007</v>
      </c>
      <c r="K46" s="14" t="s">
        <v>27</v>
      </c>
      <c r="L46" s="19">
        <f>108+450+8442</f>
        <v>9000</v>
      </c>
      <c r="M46" s="24" t="s">
        <v>191</v>
      </c>
      <c r="N46" s="2"/>
    </row>
    <row r="47" spans="1:14" s="21" customFormat="1" ht="105">
      <c r="A47" s="11" t="s">
        <v>22</v>
      </c>
      <c r="B47" s="12">
        <v>40</v>
      </c>
      <c r="C47" s="12">
        <v>27985750000116</v>
      </c>
      <c r="D47" s="14" t="s">
        <v>192</v>
      </c>
      <c r="E47" s="15" t="s">
        <v>193</v>
      </c>
      <c r="F47" s="23" t="s">
        <v>194</v>
      </c>
      <c r="G47" s="17">
        <v>46003</v>
      </c>
      <c r="H47" s="18" t="s">
        <v>195</v>
      </c>
      <c r="I47" s="19">
        <v>10188</v>
      </c>
      <c r="J47" s="20">
        <v>46007</v>
      </c>
      <c r="K47" s="14" t="s">
        <v>27</v>
      </c>
      <c r="L47" s="19">
        <v>10188</v>
      </c>
      <c r="M47" s="24" t="s">
        <v>196</v>
      </c>
      <c r="N47" s="2"/>
    </row>
    <row r="48" spans="1:14" s="21" customFormat="1" ht="135">
      <c r="A48" s="11" t="s">
        <v>22</v>
      </c>
      <c r="B48" s="12">
        <v>41</v>
      </c>
      <c r="C48" s="12">
        <v>5358598000109</v>
      </c>
      <c r="D48" s="14" t="s">
        <v>23</v>
      </c>
      <c r="E48" s="15" t="s">
        <v>197</v>
      </c>
      <c r="F48" s="23" t="s">
        <v>198</v>
      </c>
      <c r="G48" s="17">
        <v>46003</v>
      </c>
      <c r="H48" s="18" t="s">
        <v>199</v>
      </c>
      <c r="I48" s="19">
        <v>64605.91</v>
      </c>
      <c r="J48" s="20">
        <v>46007</v>
      </c>
      <c r="K48" s="14" t="s">
        <v>27</v>
      </c>
      <c r="L48" s="19">
        <f>775.27+1292.12+62538.52</f>
        <v>64605.909999999996</v>
      </c>
      <c r="M48" s="24" t="s">
        <v>200</v>
      </c>
      <c r="N48" s="2"/>
    </row>
    <row r="49" spans="1:14" s="21" customFormat="1" ht="120">
      <c r="A49" s="11" t="s">
        <v>22</v>
      </c>
      <c r="B49" s="12">
        <v>42</v>
      </c>
      <c r="C49" s="12">
        <v>35689930000189</v>
      </c>
      <c r="D49" s="14" t="s">
        <v>201</v>
      </c>
      <c r="E49" s="26" t="s">
        <v>202</v>
      </c>
      <c r="F49" s="23" t="s">
        <v>203</v>
      </c>
      <c r="G49" s="17">
        <v>46003</v>
      </c>
      <c r="H49" s="18" t="s">
        <v>204</v>
      </c>
      <c r="I49" s="19">
        <v>1521.1</v>
      </c>
      <c r="J49" s="20">
        <v>46007</v>
      </c>
      <c r="K49" s="14" t="s">
        <v>27</v>
      </c>
      <c r="L49" s="19">
        <f>1521.1</f>
        <v>1521.1</v>
      </c>
      <c r="M49" s="24" t="s">
        <v>205</v>
      </c>
      <c r="N49" s="2"/>
    </row>
    <row r="50" spans="1:14" s="21" customFormat="1" ht="120">
      <c r="A50" s="11" t="s">
        <v>22</v>
      </c>
      <c r="B50" s="12">
        <v>43</v>
      </c>
      <c r="C50" s="12">
        <v>87883807000106</v>
      </c>
      <c r="D50" s="14" t="s">
        <v>206</v>
      </c>
      <c r="E50" s="15" t="s">
        <v>207</v>
      </c>
      <c r="F50" s="23" t="s">
        <v>208</v>
      </c>
      <c r="G50" s="17">
        <v>46003</v>
      </c>
      <c r="H50" s="18" t="s">
        <v>209</v>
      </c>
      <c r="I50" s="19">
        <v>200.7</v>
      </c>
      <c r="J50" s="20">
        <v>46007</v>
      </c>
      <c r="K50" s="14" t="s">
        <v>27</v>
      </c>
      <c r="L50" s="19">
        <f>4.81+195.89</f>
        <v>200.7</v>
      </c>
      <c r="M50" s="24" t="s">
        <v>210</v>
      </c>
      <c r="N50" s="2"/>
    </row>
    <row r="51" spans="1:14" s="21" customFormat="1" ht="165">
      <c r="A51" s="11" t="s">
        <v>22</v>
      </c>
      <c r="B51" s="12">
        <v>44</v>
      </c>
      <c r="C51" s="12">
        <v>4361727000155</v>
      </c>
      <c r="D51" s="14" t="s">
        <v>211</v>
      </c>
      <c r="E51" s="26" t="s">
        <v>212</v>
      </c>
      <c r="F51" s="23" t="s">
        <v>213</v>
      </c>
      <c r="G51" s="17">
        <v>46003</v>
      </c>
      <c r="H51" s="18" t="s">
        <v>214</v>
      </c>
      <c r="I51" s="19">
        <v>2654</v>
      </c>
      <c r="J51" s="20">
        <v>46007</v>
      </c>
      <c r="K51" s="14" t="s">
        <v>27</v>
      </c>
      <c r="L51" s="19">
        <f>31.84+2622.16</f>
        <v>2654</v>
      </c>
      <c r="M51" s="24" t="s">
        <v>215</v>
      </c>
      <c r="N51" s="2"/>
    </row>
    <row r="52" spans="1:14" s="21" customFormat="1" ht="90">
      <c r="A52" s="11" t="s">
        <v>22</v>
      </c>
      <c r="B52" s="12">
        <v>45</v>
      </c>
      <c r="C52" s="12">
        <v>35634627000189</v>
      </c>
      <c r="D52" s="14" t="s">
        <v>34</v>
      </c>
      <c r="E52" s="15" t="s">
        <v>216</v>
      </c>
      <c r="F52" s="23" t="s">
        <v>217</v>
      </c>
      <c r="G52" s="17">
        <v>46012</v>
      </c>
      <c r="H52" s="18" t="s">
        <v>218</v>
      </c>
      <c r="I52" s="19">
        <v>1000</v>
      </c>
      <c r="J52" s="20">
        <v>46014</v>
      </c>
      <c r="K52" s="14" t="s">
        <v>27</v>
      </c>
      <c r="L52" s="19">
        <f>30.7+969.3</f>
        <v>1000</v>
      </c>
      <c r="M52" s="24" t="s">
        <v>219</v>
      </c>
      <c r="N52" s="2"/>
    </row>
    <row r="53" spans="1:14" s="21" customFormat="1" ht="120">
      <c r="A53" s="11" t="s">
        <v>22</v>
      </c>
      <c r="B53" s="12">
        <v>46</v>
      </c>
      <c r="C53" s="12">
        <v>87883807000106</v>
      </c>
      <c r="D53" s="14" t="s">
        <v>206</v>
      </c>
      <c r="E53" s="15" t="s">
        <v>220</v>
      </c>
      <c r="F53" s="23" t="s">
        <v>221</v>
      </c>
      <c r="G53" s="17">
        <v>46012</v>
      </c>
      <c r="H53" s="18" t="s">
        <v>222</v>
      </c>
      <c r="I53" s="19">
        <v>200.7</v>
      </c>
      <c r="J53" s="20">
        <v>46014</v>
      </c>
      <c r="K53" s="14" t="s">
        <v>27</v>
      </c>
      <c r="L53" s="19">
        <f>4.81+195.89</f>
        <v>200.7</v>
      </c>
      <c r="M53" s="24" t="s">
        <v>223</v>
      </c>
      <c r="N53" s="2"/>
    </row>
    <row r="54" spans="1:14" s="21" customFormat="1" ht="105">
      <c r="A54" s="11" t="s">
        <v>22</v>
      </c>
      <c r="B54" s="12">
        <v>47</v>
      </c>
      <c r="C54" s="12">
        <v>12282352000166</v>
      </c>
      <c r="D54" s="14" t="s">
        <v>224</v>
      </c>
      <c r="E54" s="15" t="s">
        <v>225</v>
      </c>
      <c r="F54" s="23" t="s">
        <v>226</v>
      </c>
      <c r="G54" s="17">
        <v>46012</v>
      </c>
      <c r="H54" s="18" t="s">
        <v>227</v>
      </c>
      <c r="I54" s="19">
        <v>118836.17</v>
      </c>
      <c r="J54" s="20">
        <v>46014</v>
      </c>
      <c r="K54" s="14" t="s">
        <v>27</v>
      </c>
      <c r="L54" s="19">
        <f>11635.93+1426.03+5941.81+99832.4</f>
        <v>118836.17</v>
      </c>
      <c r="M54" s="18" t="s">
        <v>228</v>
      </c>
      <c r="N54" s="2"/>
    </row>
    <row r="55" spans="1:14" s="21" customFormat="1" ht="120">
      <c r="A55" s="11" t="s">
        <v>22</v>
      </c>
      <c r="B55" s="12">
        <v>48</v>
      </c>
      <c r="C55" s="12">
        <v>17398132000116</v>
      </c>
      <c r="D55" s="14" t="s">
        <v>229</v>
      </c>
      <c r="E55" s="15" t="s">
        <v>230</v>
      </c>
      <c r="F55" s="23" t="s">
        <v>231</v>
      </c>
      <c r="G55" s="17">
        <v>46012</v>
      </c>
      <c r="H55" s="18" t="s">
        <v>232</v>
      </c>
      <c r="I55" s="19">
        <v>89.28</v>
      </c>
      <c r="J55" s="20">
        <v>46014</v>
      </c>
      <c r="K55" s="14" t="s">
        <v>27</v>
      </c>
      <c r="L55" s="19">
        <v>89.28</v>
      </c>
      <c r="M55" s="18" t="s">
        <v>233</v>
      </c>
      <c r="N55" s="2"/>
    </row>
    <row r="56" spans="1:14" s="21" customFormat="1" ht="105">
      <c r="A56" s="11" t="s">
        <v>22</v>
      </c>
      <c r="B56" s="12">
        <v>49</v>
      </c>
      <c r="C56" s="12">
        <v>4407920000180</v>
      </c>
      <c r="D56" s="14" t="s">
        <v>234</v>
      </c>
      <c r="E56" s="15" t="s">
        <v>235</v>
      </c>
      <c r="F56" s="23" t="s">
        <v>236</v>
      </c>
      <c r="G56" s="17">
        <v>46012</v>
      </c>
      <c r="H56" s="18" t="s">
        <v>237</v>
      </c>
      <c r="I56" s="19">
        <v>3673.59</v>
      </c>
      <c r="J56" s="20">
        <v>46014</v>
      </c>
      <c r="K56" s="14" t="s">
        <v>27</v>
      </c>
      <c r="L56" s="19">
        <v>3673.59</v>
      </c>
      <c r="M56" s="18" t="s">
        <v>238</v>
      </c>
      <c r="N56" s="2"/>
    </row>
    <row r="57" spans="1:14" s="21" customFormat="1" ht="90">
      <c r="A57" s="11" t="s">
        <v>22</v>
      </c>
      <c r="B57" s="12">
        <v>50</v>
      </c>
      <c r="C57" s="12">
        <v>12039966000111</v>
      </c>
      <c r="D57" s="14" t="s">
        <v>47</v>
      </c>
      <c r="E57" s="15" t="s">
        <v>239</v>
      </c>
      <c r="F57" s="23" t="s">
        <v>240</v>
      </c>
      <c r="G57" s="17">
        <v>46012</v>
      </c>
      <c r="H57" s="18" t="s">
        <v>241</v>
      </c>
      <c r="I57" s="19">
        <v>38626.080000000002</v>
      </c>
      <c r="J57" s="20">
        <v>46014</v>
      </c>
      <c r="K57" s="14" t="s">
        <v>27</v>
      </c>
      <c r="L57" s="19">
        <v>38626.080000000002</v>
      </c>
      <c r="M57" s="24" t="s">
        <v>242</v>
      </c>
      <c r="N57" s="2"/>
    </row>
    <row r="58" spans="1:14" s="21" customFormat="1" ht="120">
      <c r="A58" s="11" t="s">
        <v>22</v>
      </c>
      <c r="B58" s="12">
        <v>51</v>
      </c>
      <c r="C58" s="12">
        <v>5926726000173</v>
      </c>
      <c r="D58" s="14" t="s">
        <v>243</v>
      </c>
      <c r="E58" s="15" t="s">
        <v>244</v>
      </c>
      <c r="F58" s="23" t="s">
        <v>245</v>
      </c>
      <c r="G58" s="17">
        <v>46012</v>
      </c>
      <c r="H58" s="18" t="s">
        <v>246</v>
      </c>
      <c r="I58" s="19">
        <v>11771.44</v>
      </c>
      <c r="J58" s="20" t="s">
        <v>27</v>
      </c>
      <c r="K58" s="14" t="s">
        <v>247</v>
      </c>
      <c r="L58" s="29" t="s">
        <v>27</v>
      </c>
      <c r="M58" s="24" t="s">
        <v>248</v>
      </c>
      <c r="N58" s="2"/>
    </row>
    <row r="59" spans="1:14" s="21" customFormat="1" ht="105">
      <c r="A59" s="11" t="s">
        <v>22</v>
      </c>
      <c r="B59" s="12">
        <v>52</v>
      </c>
      <c r="C59" s="12">
        <v>7244008000223</v>
      </c>
      <c r="D59" s="14" t="s">
        <v>249</v>
      </c>
      <c r="E59" s="15" t="s">
        <v>250</v>
      </c>
      <c r="F59" s="23" t="s">
        <v>251</v>
      </c>
      <c r="G59" s="17">
        <v>46012</v>
      </c>
      <c r="H59" s="18" t="s">
        <v>252</v>
      </c>
      <c r="I59" s="19">
        <v>4200</v>
      </c>
      <c r="J59" s="20">
        <v>46014</v>
      </c>
      <c r="K59" s="14" t="s">
        <v>27</v>
      </c>
      <c r="L59" s="19">
        <f>432+3768</f>
        <v>4200</v>
      </c>
      <c r="M59" s="24" t="s">
        <v>253</v>
      </c>
      <c r="N59" s="2"/>
    </row>
    <row r="60" spans="1:14" s="21" customFormat="1" ht="105">
      <c r="A60" s="11" t="s">
        <v>22</v>
      </c>
      <c r="B60" s="12">
        <v>53</v>
      </c>
      <c r="C60" s="12">
        <v>7244008000223</v>
      </c>
      <c r="D60" s="14" t="s">
        <v>249</v>
      </c>
      <c r="E60" s="15" t="s">
        <v>254</v>
      </c>
      <c r="F60" s="23" t="s">
        <v>251</v>
      </c>
      <c r="G60" s="17">
        <v>46012</v>
      </c>
      <c r="H60" s="18" t="s">
        <v>255</v>
      </c>
      <c r="I60" s="19">
        <v>4800</v>
      </c>
      <c r="J60" s="20">
        <v>46014</v>
      </c>
      <c r="K60" s="14" t="s">
        <v>27</v>
      </c>
      <c r="L60" s="19">
        <v>4800</v>
      </c>
      <c r="M60" s="24" t="s">
        <v>253</v>
      </c>
      <c r="N60" s="2"/>
    </row>
    <row r="61" spans="1:14" s="21" customFormat="1" ht="120">
      <c r="A61" s="11" t="s">
        <v>22</v>
      </c>
      <c r="B61" s="12">
        <v>54</v>
      </c>
      <c r="C61" s="12">
        <v>8713403000190</v>
      </c>
      <c r="D61" s="14" t="s">
        <v>256</v>
      </c>
      <c r="E61" s="15" t="s">
        <v>257</v>
      </c>
      <c r="F61" s="23" t="s">
        <v>258</v>
      </c>
      <c r="G61" s="17">
        <v>46013</v>
      </c>
      <c r="H61" s="18" t="s">
        <v>259</v>
      </c>
      <c r="I61" s="19">
        <v>4962.8</v>
      </c>
      <c r="J61" s="20">
        <v>46014</v>
      </c>
      <c r="K61" s="14" t="s">
        <v>27</v>
      </c>
      <c r="L61" s="19">
        <f>238.21+4724.59</f>
        <v>4962.8</v>
      </c>
      <c r="M61" s="24" t="s">
        <v>260</v>
      </c>
      <c r="N61" s="2"/>
    </row>
    <row r="62" spans="1:14" s="21" customFormat="1" ht="105">
      <c r="A62" s="11" t="s">
        <v>22</v>
      </c>
      <c r="B62" s="12">
        <v>55</v>
      </c>
      <c r="C62" s="12">
        <v>24698829000178</v>
      </c>
      <c r="D62" s="14" t="s">
        <v>261</v>
      </c>
      <c r="E62" s="26" t="s">
        <v>262</v>
      </c>
      <c r="F62" s="23" t="s">
        <v>263</v>
      </c>
      <c r="G62" s="17">
        <v>46013</v>
      </c>
      <c r="H62" s="18" t="s">
        <v>264</v>
      </c>
      <c r="I62" s="19">
        <v>12068</v>
      </c>
      <c r="J62" s="20">
        <v>46014</v>
      </c>
      <c r="K62" s="14" t="s">
        <v>27</v>
      </c>
      <c r="L62" s="19">
        <f>451.34+11616.66</f>
        <v>12068</v>
      </c>
      <c r="M62" s="24" t="s">
        <v>265</v>
      </c>
      <c r="N62" s="2"/>
    </row>
    <row r="63" spans="1:14" s="21" customFormat="1" ht="75">
      <c r="A63" s="11" t="s">
        <v>22</v>
      </c>
      <c r="B63" s="12">
        <v>56</v>
      </c>
      <c r="C63" s="12">
        <v>24698829000178</v>
      </c>
      <c r="D63" s="14" t="s">
        <v>261</v>
      </c>
      <c r="E63" s="26" t="s">
        <v>266</v>
      </c>
      <c r="F63" s="23" t="s">
        <v>267</v>
      </c>
      <c r="G63" s="17">
        <v>46013</v>
      </c>
      <c r="H63" s="18" t="s">
        <v>268</v>
      </c>
      <c r="I63" s="19">
        <v>1063.5</v>
      </c>
      <c r="J63" s="20">
        <v>46014</v>
      </c>
      <c r="K63" s="14" t="s">
        <v>27</v>
      </c>
      <c r="L63" s="19">
        <f>27.86+1035.64</f>
        <v>1063.5</v>
      </c>
      <c r="M63" s="24" t="s">
        <v>265</v>
      </c>
      <c r="N63" s="2"/>
    </row>
    <row r="64" spans="1:14" s="21" customFormat="1" ht="105">
      <c r="A64" s="11" t="s">
        <v>22</v>
      </c>
      <c r="B64" s="12">
        <v>57</v>
      </c>
      <c r="C64" s="12">
        <v>24698829000178</v>
      </c>
      <c r="D64" s="14" t="s">
        <v>261</v>
      </c>
      <c r="E64" s="26" t="s">
        <v>269</v>
      </c>
      <c r="F64" s="16" t="s">
        <v>270</v>
      </c>
      <c r="G64" s="17">
        <v>46013</v>
      </c>
      <c r="H64" s="18" t="s">
        <v>271</v>
      </c>
      <c r="I64" s="19">
        <v>120</v>
      </c>
      <c r="J64" s="20">
        <v>46014</v>
      </c>
      <c r="K64" s="14"/>
      <c r="L64" s="19">
        <f>4.49+115.51</f>
        <v>120</v>
      </c>
      <c r="M64" s="24" t="s">
        <v>265</v>
      </c>
      <c r="N64" s="2"/>
    </row>
    <row r="65" spans="1:14" s="21" customFormat="1" ht="105">
      <c r="A65" s="11" t="s">
        <v>22</v>
      </c>
      <c r="B65" s="12">
        <v>58</v>
      </c>
      <c r="C65" s="12">
        <v>12715889000172</v>
      </c>
      <c r="D65" s="14" t="s">
        <v>272</v>
      </c>
      <c r="E65" s="15" t="s">
        <v>273</v>
      </c>
      <c r="F65" s="23" t="s">
        <v>274</v>
      </c>
      <c r="G65" s="17">
        <v>46013</v>
      </c>
      <c r="H65" s="18" t="s">
        <v>275</v>
      </c>
      <c r="I65" s="19">
        <v>4811.13</v>
      </c>
      <c r="J65" s="20">
        <v>46014</v>
      </c>
      <c r="K65" s="14" t="s">
        <v>27</v>
      </c>
      <c r="L65" s="19">
        <f>240.56+4570.57</f>
        <v>4811.13</v>
      </c>
      <c r="M65" s="24" t="s">
        <v>276</v>
      </c>
      <c r="N65" s="2"/>
    </row>
    <row r="66" spans="1:14" s="21" customFormat="1" ht="120">
      <c r="A66" s="11" t="s">
        <v>22</v>
      </c>
      <c r="B66" s="12">
        <v>59</v>
      </c>
      <c r="C66" s="13">
        <v>4406195000125</v>
      </c>
      <c r="D66" s="14" t="s">
        <v>277</v>
      </c>
      <c r="E66" s="15" t="s">
        <v>278</v>
      </c>
      <c r="F66" s="16" t="s">
        <v>279</v>
      </c>
      <c r="G66" s="17">
        <v>46013</v>
      </c>
      <c r="H66" s="18" t="s">
        <v>280</v>
      </c>
      <c r="I66" s="19">
        <v>522.14</v>
      </c>
      <c r="J66" s="20">
        <v>46014</v>
      </c>
      <c r="K66" s="14" t="s">
        <v>27</v>
      </c>
      <c r="L66" s="19">
        <f>25.06+497.08</f>
        <v>522.14</v>
      </c>
      <c r="M66" s="24" t="s">
        <v>281</v>
      </c>
      <c r="N66" s="2"/>
    </row>
    <row r="67" spans="1:14" s="21" customFormat="1" ht="120">
      <c r="A67" s="11" t="s">
        <v>22</v>
      </c>
      <c r="B67" s="12">
        <v>60</v>
      </c>
      <c r="C67" s="13">
        <v>4406195000125</v>
      </c>
      <c r="D67" s="14" t="s">
        <v>277</v>
      </c>
      <c r="E67" s="15" t="s">
        <v>282</v>
      </c>
      <c r="F67" s="16" t="s">
        <v>283</v>
      </c>
      <c r="G67" s="17">
        <v>46013</v>
      </c>
      <c r="H67" s="18" t="s">
        <v>284</v>
      </c>
      <c r="I67" s="19">
        <v>145.68</v>
      </c>
      <c r="J67" s="20">
        <v>46014</v>
      </c>
      <c r="K67" s="14" t="s">
        <v>27</v>
      </c>
      <c r="L67" s="19">
        <f>6.99+138.69</f>
        <v>145.68</v>
      </c>
      <c r="M67" s="24" t="s">
        <v>281</v>
      </c>
      <c r="N67" s="2"/>
    </row>
    <row r="68" spans="1:14" s="21" customFormat="1" ht="120">
      <c r="A68" s="11" t="s">
        <v>22</v>
      </c>
      <c r="B68" s="12">
        <v>61</v>
      </c>
      <c r="C68" s="13">
        <v>4406195000125</v>
      </c>
      <c r="D68" s="14" t="s">
        <v>277</v>
      </c>
      <c r="E68" s="15" t="s">
        <v>285</v>
      </c>
      <c r="F68" s="16" t="s">
        <v>286</v>
      </c>
      <c r="G68" s="17">
        <v>46013</v>
      </c>
      <c r="H68" s="18" t="s">
        <v>287</v>
      </c>
      <c r="I68" s="19">
        <v>440.33</v>
      </c>
      <c r="J68" s="20">
        <v>46014</v>
      </c>
      <c r="K68" s="14" t="s">
        <v>27</v>
      </c>
      <c r="L68" s="19">
        <f>21.14+419.19</f>
        <v>440.33</v>
      </c>
      <c r="M68" s="24" t="s">
        <v>281</v>
      </c>
      <c r="N68" s="2"/>
    </row>
    <row r="69" spans="1:14" s="21" customFormat="1" ht="120">
      <c r="A69" s="11" t="s">
        <v>22</v>
      </c>
      <c r="B69" s="12">
        <v>62</v>
      </c>
      <c r="C69" s="13">
        <v>4406195000125</v>
      </c>
      <c r="D69" s="14" t="s">
        <v>277</v>
      </c>
      <c r="E69" s="15" t="s">
        <v>288</v>
      </c>
      <c r="F69" s="16" t="s">
        <v>289</v>
      </c>
      <c r="G69" s="17">
        <v>46013</v>
      </c>
      <c r="H69" s="18" t="s">
        <v>290</v>
      </c>
      <c r="I69" s="19">
        <v>162.05000000000001</v>
      </c>
      <c r="J69" s="20">
        <v>46014</v>
      </c>
      <c r="K69" s="14" t="s">
        <v>27</v>
      </c>
      <c r="L69" s="19">
        <f>7.78+154.27</f>
        <v>162.05000000000001</v>
      </c>
      <c r="M69" s="24" t="s">
        <v>281</v>
      </c>
      <c r="N69" s="2"/>
    </row>
    <row r="70" spans="1:14" s="21" customFormat="1" ht="135">
      <c r="A70" s="11" t="s">
        <v>22</v>
      </c>
      <c r="B70" s="12">
        <v>63</v>
      </c>
      <c r="C70" s="13">
        <v>4406195000125</v>
      </c>
      <c r="D70" s="14" t="s">
        <v>277</v>
      </c>
      <c r="E70" s="15" t="s">
        <v>291</v>
      </c>
      <c r="F70" s="16" t="s">
        <v>292</v>
      </c>
      <c r="G70" s="17">
        <v>46013</v>
      </c>
      <c r="H70" s="18" t="s">
        <v>293</v>
      </c>
      <c r="I70" s="19">
        <v>358.51</v>
      </c>
      <c r="J70" s="20">
        <v>46014</v>
      </c>
      <c r="K70" s="14" t="s">
        <v>27</v>
      </c>
      <c r="L70" s="19">
        <f>17.21+341.3</f>
        <v>358.51</v>
      </c>
      <c r="M70" s="24" t="s">
        <v>281</v>
      </c>
      <c r="N70" s="2"/>
    </row>
    <row r="71" spans="1:14" s="21" customFormat="1" ht="120">
      <c r="A71" s="11" t="s">
        <v>22</v>
      </c>
      <c r="B71" s="12">
        <v>64</v>
      </c>
      <c r="C71" s="13">
        <v>4406195000125</v>
      </c>
      <c r="D71" s="14" t="s">
        <v>277</v>
      </c>
      <c r="E71" s="15" t="s">
        <v>294</v>
      </c>
      <c r="F71" s="16" t="s">
        <v>295</v>
      </c>
      <c r="G71" s="17">
        <v>46013</v>
      </c>
      <c r="H71" s="18" t="s">
        <v>296</v>
      </c>
      <c r="I71" s="19">
        <v>276.67</v>
      </c>
      <c r="J71" s="20">
        <v>46014</v>
      </c>
      <c r="K71" s="14" t="s">
        <v>27</v>
      </c>
      <c r="L71" s="19">
        <f>13.28+263.39</f>
        <v>276.66999999999996</v>
      </c>
      <c r="M71" s="24" t="s">
        <v>281</v>
      </c>
      <c r="N71" s="2"/>
    </row>
    <row r="72" spans="1:14" s="21" customFormat="1" ht="120">
      <c r="A72" s="11" t="s">
        <v>22</v>
      </c>
      <c r="B72" s="12">
        <v>65</v>
      </c>
      <c r="C72" s="13">
        <v>4406195000125</v>
      </c>
      <c r="D72" s="14" t="s">
        <v>277</v>
      </c>
      <c r="E72" s="15" t="s">
        <v>297</v>
      </c>
      <c r="F72" s="16" t="s">
        <v>298</v>
      </c>
      <c r="G72" s="17">
        <v>46013</v>
      </c>
      <c r="H72" s="18" t="s">
        <v>299</v>
      </c>
      <c r="I72" s="19">
        <v>522.14</v>
      </c>
      <c r="J72" s="20">
        <v>46014</v>
      </c>
      <c r="K72" s="14" t="s">
        <v>27</v>
      </c>
      <c r="L72" s="19">
        <f>25.06+497.08</f>
        <v>522.14</v>
      </c>
      <c r="M72" s="24" t="s">
        <v>300</v>
      </c>
      <c r="N72" s="2"/>
    </row>
    <row r="73" spans="1:14" s="21" customFormat="1" ht="120">
      <c r="A73" s="11" t="s">
        <v>22</v>
      </c>
      <c r="B73" s="12">
        <v>66</v>
      </c>
      <c r="C73" s="13">
        <v>4406195000125</v>
      </c>
      <c r="D73" s="14" t="s">
        <v>277</v>
      </c>
      <c r="E73" s="15" t="s">
        <v>301</v>
      </c>
      <c r="F73" s="16" t="s">
        <v>302</v>
      </c>
      <c r="G73" s="17">
        <v>46013</v>
      </c>
      <c r="H73" s="18" t="s">
        <v>303</v>
      </c>
      <c r="I73" s="19">
        <v>145.68</v>
      </c>
      <c r="J73" s="20">
        <v>46014</v>
      </c>
      <c r="K73" s="14" t="s">
        <v>27</v>
      </c>
      <c r="L73" s="19">
        <f>6.99+138.69</f>
        <v>145.68</v>
      </c>
      <c r="M73" s="24" t="s">
        <v>300</v>
      </c>
      <c r="N73" s="2"/>
    </row>
    <row r="74" spans="1:14" s="21" customFormat="1" ht="120">
      <c r="A74" s="11" t="s">
        <v>22</v>
      </c>
      <c r="B74" s="12">
        <v>67</v>
      </c>
      <c r="C74" s="13">
        <v>4406195000125</v>
      </c>
      <c r="D74" s="14" t="s">
        <v>277</v>
      </c>
      <c r="E74" s="15" t="s">
        <v>304</v>
      </c>
      <c r="F74" s="16" t="s">
        <v>305</v>
      </c>
      <c r="G74" s="17">
        <v>46013</v>
      </c>
      <c r="H74" s="18" t="s">
        <v>306</v>
      </c>
      <c r="I74" s="19">
        <v>227.53</v>
      </c>
      <c r="J74" s="20">
        <v>46014</v>
      </c>
      <c r="K74" s="14" t="s">
        <v>27</v>
      </c>
      <c r="L74" s="19">
        <f>10.92+216.61</f>
        <v>227.53</v>
      </c>
      <c r="M74" s="24" t="s">
        <v>300</v>
      </c>
      <c r="N74" s="2"/>
    </row>
    <row r="75" spans="1:14" s="21" customFormat="1" ht="120">
      <c r="A75" s="11" t="s">
        <v>22</v>
      </c>
      <c r="B75" s="12">
        <v>68</v>
      </c>
      <c r="C75" s="13">
        <v>4406195000125</v>
      </c>
      <c r="D75" s="14" t="s">
        <v>277</v>
      </c>
      <c r="E75" s="15" t="s">
        <v>307</v>
      </c>
      <c r="F75" s="16" t="s">
        <v>308</v>
      </c>
      <c r="G75" s="17">
        <v>46013</v>
      </c>
      <c r="H75" s="18" t="s">
        <v>309</v>
      </c>
      <c r="I75" s="19">
        <v>440.33</v>
      </c>
      <c r="J75" s="20">
        <v>46014</v>
      </c>
      <c r="K75" s="14" t="s">
        <v>27</v>
      </c>
      <c r="L75" s="19">
        <f>21.14+419.19</f>
        <v>440.33</v>
      </c>
      <c r="M75" s="24" t="s">
        <v>300</v>
      </c>
      <c r="N75" s="2"/>
    </row>
    <row r="76" spans="1:14" s="21" customFormat="1" ht="135">
      <c r="A76" s="11" t="s">
        <v>22</v>
      </c>
      <c r="B76" s="12">
        <v>69</v>
      </c>
      <c r="C76" s="13">
        <v>4406195000125</v>
      </c>
      <c r="D76" s="14" t="s">
        <v>277</v>
      </c>
      <c r="E76" s="15" t="s">
        <v>310</v>
      </c>
      <c r="F76" s="16" t="s">
        <v>311</v>
      </c>
      <c r="G76" s="17">
        <v>46013</v>
      </c>
      <c r="H76" s="18" t="s">
        <v>312</v>
      </c>
      <c r="I76" s="19">
        <v>276.67</v>
      </c>
      <c r="J76" s="20">
        <v>46014</v>
      </c>
      <c r="K76" s="14" t="s">
        <v>27</v>
      </c>
      <c r="L76" s="19">
        <f>13.28+263.39</f>
        <v>276.66999999999996</v>
      </c>
      <c r="M76" s="24" t="s">
        <v>300</v>
      </c>
      <c r="N76" s="2"/>
    </row>
    <row r="77" spans="1:14" s="21" customFormat="1" ht="135">
      <c r="A77" s="11" t="s">
        <v>22</v>
      </c>
      <c r="B77" s="12">
        <v>70</v>
      </c>
      <c r="C77" s="13">
        <v>4406195000125</v>
      </c>
      <c r="D77" s="14" t="s">
        <v>277</v>
      </c>
      <c r="E77" s="15" t="s">
        <v>313</v>
      </c>
      <c r="F77" s="16" t="s">
        <v>314</v>
      </c>
      <c r="G77" s="17">
        <v>46013</v>
      </c>
      <c r="H77" s="18" t="s">
        <v>315</v>
      </c>
      <c r="I77" s="19">
        <v>131.69</v>
      </c>
      <c r="J77" s="20">
        <v>46014</v>
      </c>
      <c r="K77" s="14" t="s">
        <v>27</v>
      </c>
      <c r="L77" s="19">
        <f>17.21+114.48</f>
        <v>131.69</v>
      </c>
      <c r="M77" s="24" t="s">
        <v>300</v>
      </c>
      <c r="N77" s="2"/>
    </row>
    <row r="78" spans="1:14" s="21" customFormat="1" ht="135">
      <c r="A78" s="11" t="s">
        <v>22</v>
      </c>
      <c r="B78" s="12">
        <v>71</v>
      </c>
      <c r="C78" s="13">
        <v>4406195000125</v>
      </c>
      <c r="D78" s="14" t="s">
        <v>277</v>
      </c>
      <c r="E78" s="15" t="s">
        <v>316</v>
      </c>
      <c r="F78" s="16" t="s">
        <v>317</v>
      </c>
      <c r="G78" s="17">
        <v>46013</v>
      </c>
      <c r="H78" s="18" t="s">
        <v>318</v>
      </c>
      <c r="I78" s="19">
        <v>227.98</v>
      </c>
      <c r="J78" s="20">
        <v>46014</v>
      </c>
      <c r="K78" s="14" t="s">
        <v>27</v>
      </c>
      <c r="L78" s="19">
        <v>227.98</v>
      </c>
      <c r="M78" s="24" t="s">
        <v>300</v>
      </c>
      <c r="N78" s="2"/>
    </row>
    <row r="79" spans="1:14" s="21" customFormat="1" ht="135">
      <c r="A79" s="11" t="s">
        <v>22</v>
      </c>
      <c r="B79" s="12">
        <v>72</v>
      </c>
      <c r="C79" s="13">
        <v>2341467000120</v>
      </c>
      <c r="D79" s="14" t="s">
        <v>319</v>
      </c>
      <c r="E79" s="30" t="s">
        <v>320</v>
      </c>
      <c r="F79" s="16" t="s">
        <v>321</v>
      </c>
      <c r="G79" s="17">
        <v>46013</v>
      </c>
      <c r="H79" s="18" t="s">
        <v>322</v>
      </c>
      <c r="I79" s="19">
        <v>65806.460000000006</v>
      </c>
      <c r="J79" s="20">
        <v>46014</v>
      </c>
      <c r="K79" s="14" t="s">
        <v>27</v>
      </c>
      <c r="L79" s="19">
        <f>1816.99+63989.47</f>
        <v>65806.460000000006</v>
      </c>
      <c r="M79" s="24" t="s">
        <v>323</v>
      </c>
      <c r="N79" s="2"/>
    </row>
    <row r="80" spans="1:14" s="21" customFormat="1" ht="135">
      <c r="A80" s="11" t="s">
        <v>22</v>
      </c>
      <c r="B80" s="12">
        <v>73</v>
      </c>
      <c r="C80" s="13">
        <v>2341467000120</v>
      </c>
      <c r="D80" s="14" t="s">
        <v>319</v>
      </c>
      <c r="E80" s="15" t="s">
        <v>324</v>
      </c>
      <c r="F80" s="16" t="s">
        <v>321</v>
      </c>
      <c r="G80" s="17">
        <v>46013</v>
      </c>
      <c r="H80" s="18" t="s">
        <v>325</v>
      </c>
      <c r="I80" s="19">
        <v>24308.23</v>
      </c>
      <c r="J80" s="20">
        <v>46014</v>
      </c>
      <c r="K80" s="14" t="s">
        <v>27</v>
      </c>
      <c r="L80" s="19">
        <v>24308.23</v>
      </c>
      <c r="M80" s="24" t="s">
        <v>323</v>
      </c>
      <c r="N80" s="2"/>
    </row>
    <row r="81" spans="1:11" ht="15" customHeight="1">
      <c r="A81" s="31" t="s">
        <v>326</v>
      </c>
      <c r="B81" s="31"/>
      <c r="C81" s="31"/>
      <c r="D81" s="4"/>
      <c r="K81" s="32"/>
    </row>
    <row r="82" spans="1:11" ht="15" customHeight="1">
      <c r="A82" s="33" t="str">
        <f>[1]Bens!A24</f>
        <v>Data da última atualização: 07/01/2026</v>
      </c>
      <c r="B82" s="34"/>
      <c r="C82" s="4"/>
      <c r="D82" s="1"/>
    </row>
    <row r="83" spans="1:11" ht="15" customHeight="1">
      <c r="A83" s="35" t="s">
        <v>327</v>
      </c>
      <c r="B83" s="35"/>
      <c r="C83" s="35"/>
      <c r="D83" s="35"/>
    </row>
    <row r="84" spans="1:11" ht="15" customHeight="1">
      <c r="A84" s="35" t="s">
        <v>328</v>
      </c>
      <c r="B84" s="35"/>
      <c r="C84" s="35"/>
      <c r="D84" s="35"/>
    </row>
    <row r="85" spans="1:11" ht="15" customHeight="1">
      <c r="A85" s="36" t="s">
        <v>329</v>
      </c>
      <c r="B85" s="36"/>
      <c r="C85" s="36"/>
      <c r="D85" s="1"/>
    </row>
    <row r="86" spans="1:11" ht="15" customHeight="1"/>
    <row r="87" spans="1:11" ht="15" customHeight="1"/>
    <row r="88" spans="1:11" ht="15" customHeight="1"/>
    <row r="89" spans="1:11" ht="15" customHeight="1"/>
    <row r="90" spans="1:11" ht="15" customHeight="1"/>
    <row r="91" spans="1:11" ht="15" customHeight="1"/>
    <row r="92" spans="1:11" ht="15" customHeight="1"/>
    <row r="93" spans="1:11" ht="15" customHeight="1"/>
    <row r="94" spans="1:11" ht="15" customHeight="1"/>
    <row r="95" spans="1:11" ht="15" customHeight="1"/>
    <row r="96" spans="1:11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48.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</sheetData>
  <mergeCells count="5">
    <mergeCell ref="A2:M2"/>
    <mergeCell ref="A3:E3"/>
    <mergeCell ref="A5:L5"/>
    <mergeCell ref="A83:D83"/>
    <mergeCell ref="A84:D84"/>
  </mergeCells>
  <conditionalFormatting sqref="C7:C80">
    <cfRule type="cellIs" dxfId="1" priority="1" operator="between">
      <formula>111111111</formula>
      <formula>99999999999</formula>
    </cfRule>
    <cfRule type="cellIs" dxfId="0" priority="2" operator="between">
      <formula>111111111111</formula>
      <formula>99999999999999</formula>
    </cfRule>
  </conditionalFormatting>
  <hyperlinks>
    <hyperlink ref="F7" r:id="rId1" xr:uid="{2F191D65-6C19-4281-9215-E235BF84326D}"/>
    <hyperlink ref="E7" r:id="rId2" xr:uid="{E40C0578-1CE6-4DCF-82B8-F9C9BC650CFF}"/>
    <hyperlink ref="F8" r:id="rId3" xr:uid="{A5719682-1FF9-47DE-8D1C-1A8F7493ABD5}"/>
    <hyperlink ref="F9" r:id="rId4" xr:uid="{38E6A4C9-E8BA-417E-A9ED-73B02FCC190B}"/>
    <hyperlink ref="F10" r:id="rId5" xr:uid="{FC8B6F1F-ED74-47BA-9C1A-535488174EDA}"/>
    <hyperlink ref="F11" r:id="rId6" xr:uid="{39180D50-1EBA-4361-ADC4-49620E4DC2DB}"/>
    <hyperlink ref="F12" r:id="rId7" xr:uid="{84564B67-0A61-4A36-8BBF-85A0FEC9904D}"/>
    <hyperlink ref="F13" r:id="rId8" xr:uid="{B139E3EF-A21A-4085-AA7E-4B28BF8CD72E}"/>
    <hyperlink ref="F14" r:id="rId9" xr:uid="{79712AF1-FF11-4AEB-9847-B3F79F90840A}"/>
    <hyperlink ref="F15" r:id="rId10" xr:uid="{A44A1EE0-871E-46DC-B88D-EB93EE6282F5}"/>
    <hyperlink ref="F16" r:id="rId11" xr:uid="{1BF8488E-575A-4544-9B42-5DF710DB9B7C}"/>
    <hyperlink ref="F17" r:id="rId12" xr:uid="{661A115E-832A-4B20-9502-26DEA3B0F775}"/>
    <hyperlink ref="F18" r:id="rId13" xr:uid="{6E90708F-0E3D-4B6D-98B9-1231317446E7}"/>
    <hyperlink ref="F19" r:id="rId14" xr:uid="{476BFF77-CE92-4FD6-9BA6-2A432F7B6C19}"/>
    <hyperlink ref="F20" r:id="rId15" xr:uid="{C9B4C1ED-7BBE-4EE3-96EB-A2C8D040F0E6}"/>
    <hyperlink ref="F21" r:id="rId16" xr:uid="{43DA32AE-734C-4EA5-93C8-B0CB87B59FCA}"/>
    <hyperlink ref="F22" r:id="rId17" xr:uid="{D309ADE8-3064-41DE-902E-FEAAB9B188F5}"/>
    <hyperlink ref="F23" r:id="rId18" xr:uid="{55C68CF7-9D21-42C5-97FF-FE22B8FE1D68}"/>
    <hyperlink ref="F24" r:id="rId19" xr:uid="{5E56261F-CE15-4340-989A-ED8B795822EF}"/>
    <hyperlink ref="F25" r:id="rId20" xr:uid="{67093AC3-C078-4288-BB81-F60D5EAA0760}"/>
    <hyperlink ref="F26" r:id="rId21" xr:uid="{2F911875-5D7D-42EE-B8A6-BD73411D93FD}"/>
    <hyperlink ref="F27" r:id="rId22" xr:uid="{8A53A477-8D35-4B97-B598-DF8EDE59F48B}"/>
    <hyperlink ref="F28" r:id="rId23" xr:uid="{49EB8D59-BC7F-40BD-BAAF-B78A4554FF55}"/>
    <hyperlink ref="F29" r:id="rId24" xr:uid="{98E34F57-AEE0-4D00-9E1F-6FA2B36B5D8F}"/>
    <hyperlink ref="F30" r:id="rId25" xr:uid="{A010E94B-4BC3-48A2-B8B3-40BEDB69CC9F}"/>
    <hyperlink ref="F31" r:id="rId26" xr:uid="{4919307D-0951-4287-9CE8-CF94B83B0A30}"/>
    <hyperlink ref="F32" r:id="rId27" xr:uid="{8EFFECEF-D208-4D39-B23B-C249F3DA7D05}"/>
    <hyperlink ref="F33" r:id="rId28" xr:uid="{75F99645-E840-4534-949D-BB31E6D5DD7A}"/>
    <hyperlink ref="F34" r:id="rId29" xr:uid="{CA915CE2-E501-43AE-9A28-B1302F8B6808}"/>
    <hyperlink ref="F35" r:id="rId30" xr:uid="{7FE7B2F1-295B-4D52-9EE2-D4F487745009}"/>
    <hyperlink ref="F36" r:id="rId31" xr:uid="{B3F2CF80-098B-4674-BBFB-9F994DD0AE54}"/>
    <hyperlink ref="F37" r:id="rId32" xr:uid="{E4321A47-5F63-4C9A-982E-1D4A6899D627}"/>
    <hyperlink ref="F38" r:id="rId33" xr:uid="{D6D02A59-45B7-4774-A6E4-3BFA726793B9}"/>
    <hyperlink ref="F39" r:id="rId34" xr:uid="{EFCF0DE4-FA92-4365-B852-2C981FD09018}"/>
    <hyperlink ref="F40" r:id="rId35" xr:uid="{8C264707-1CF1-4CD3-B22D-DD60A9CE65A4}"/>
    <hyperlink ref="F41" r:id="rId36" xr:uid="{88B44037-1F45-44D9-8221-F2DBA4967ABF}"/>
    <hyperlink ref="F42" r:id="rId37" xr:uid="{5BC35DC5-CE65-4B74-901A-54A75ABB6A49}"/>
    <hyperlink ref="F43" r:id="rId38" xr:uid="{B4998EE5-18F2-4C40-B20B-8A77D3AEBC15}"/>
    <hyperlink ref="F44" r:id="rId39" xr:uid="{BA65689D-FEA1-46D4-BB6A-53ABF2624C11}"/>
    <hyperlink ref="F45" r:id="rId40" xr:uid="{59EA145C-187B-443D-8D6B-D09803959E74}"/>
    <hyperlink ref="F46" r:id="rId41" xr:uid="{548BF2C2-5432-4B8E-98FA-EEC32894CCAC}"/>
    <hyperlink ref="F47" r:id="rId42" xr:uid="{433046D7-4780-4A6E-8D34-BFA605B44ABA}"/>
    <hyperlink ref="F48" r:id="rId43" xr:uid="{02250FF0-FFCB-4AA1-8806-5C7E9A015F65}"/>
    <hyperlink ref="F49" r:id="rId44" xr:uid="{E4146D28-30D5-4FAC-A31F-9AD507B96F00}"/>
    <hyperlink ref="F50" r:id="rId45" xr:uid="{F193961D-773B-4241-8E99-AAF647040F7E}"/>
    <hyperlink ref="F51" r:id="rId46" xr:uid="{3923867A-A2E1-4462-A4EE-4DDDF036B35B}"/>
    <hyperlink ref="E8" r:id="rId47" xr:uid="{9133A0B2-108C-4A87-86F3-99529412B56C}"/>
    <hyperlink ref="E9" r:id="rId48" xr:uid="{99B7F242-0418-4786-8169-F4B09E8FA3B9}"/>
    <hyperlink ref="E10" r:id="rId49" xr:uid="{A218ABF7-5B7A-4404-AEEB-515409FC9FD3}"/>
    <hyperlink ref="E11" r:id="rId50" display="Liquidação da NE n° 2024NE0002584- Ref. Serviço de Locação e Mensalidade de Link (Tefé) e Serviço de Locação e Mensalidade de Link (Coari, Humaitá, Iranduba, Itacoatiara, Manacapuru, Maués e Parintins) (CA 009/2024-MP/PGJ - 1° TA) relativo a JANEIRO/25 conforme NFS-e n°202500000000408 e documentos no PI-SEI 2025.010487." xr:uid="{0280BB25-9590-4697-B8EF-1E0B0748FE2C}"/>
    <hyperlink ref="E12" r:id="rId51" display="Liquidação da NE nº 2025NE0000037 - Ref. Serviço de Locação e Mensalidade de Link (Tefé) e Serviço de Locação e Mensalidade de Link (Coari, Humaitá, Iranduba, Itacoatiara, Manacapuru, Maués e Parintins) (CA 009/2024-MP/PGJ - 1° TA) relativo a JANEIRO/25 conforme NFS-e n° 202500000000407  e documentos no PI-SEI 2025.010487." xr:uid="{19DB076D-84F0-4FDD-AE7F-CC29FD7419BB}"/>
    <hyperlink ref="E13" r:id="rId52" xr:uid="{687E92D6-9BB4-498D-8455-0A4014BED89D}"/>
    <hyperlink ref="E14" r:id="rId53" xr:uid="{B7C34269-BD3B-4DD7-ADCD-E3BB96E09F8E}"/>
    <hyperlink ref="E15" r:id="rId54" xr:uid="{FB81F4D8-E12B-499C-9D75-D7FA0ACEFDD3}"/>
    <hyperlink ref="E16" r:id="rId55" xr:uid="{23ECAB4E-CCF6-43C5-A32F-D9022503FB66}"/>
    <hyperlink ref="E17" r:id="rId56" xr:uid="{E56A0A00-5146-41E1-A3E1-AF0B089C6D15}"/>
    <hyperlink ref="E18" r:id="rId57" xr:uid="{A8BC1E83-B59F-4E3B-BFF7-8E856400CA80}"/>
    <hyperlink ref="E19" r:id="rId58" xr:uid="{ACFD8BCA-ED75-4C75-BDF9-4F51DF3C1CB5}"/>
    <hyperlink ref="E20" r:id="rId59" xr:uid="{6985A66C-F5B5-4F7D-8FFB-D7A30EAB4111}"/>
    <hyperlink ref="E21" r:id="rId60" xr:uid="{19301A13-80F3-4AEA-9D70-DA91BADCE4BD}"/>
    <hyperlink ref="E23" r:id="rId61" xr:uid="{2F824EAF-6DC5-4B59-AB72-29E48277F073}"/>
    <hyperlink ref="E24" r:id="rId62" xr:uid="{4C863E9B-2BD7-4E47-A848-36016054B172}"/>
    <hyperlink ref="E25" r:id="rId63" xr:uid="{A0F64AD6-DE9C-4BCF-921C-973BB83513B9}"/>
    <hyperlink ref="E26" r:id="rId64" xr:uid="{D0EC1CBF-F8C5-47A6-BC4F-FA1A9A2046BB}"/>
    <hyperlink ref="E27" r:id="rId65" display="Liquidação da NE n° 2025NE0000265- Ref. a prestação de serviço, sob demanda, de avaliação médica psiquiátrica, a ser conduzida por no mínimo 02 (dois) médicos psiquiatras para emissão de laudos e pareceres, conf. NF-nº 708 e demais documentos contidos no SEI 2025.025588." xr:uid="{FAB587BF-6018-4EA9-ACB9-912684435F77}"/>
    <hyperlink ref="E28" r:id="rId66" xr:uid="{53891E34-442A-4548-9FA2-B4DECEBD0889}"/>
    <hyperlink ref="E29" r:id="rId67" xr:uid="{FA4DBF61-029B-4D22-9C03-B2F81692C17D}"/>
    <hyperlink ref="E30" r:id="rId68" xr:uid="{F87D7139-79AD-45DB-928E-E01696836ECD}"/>
    <hyperlink ref="E31" r:id="rId69" display="Liquidação da NE nº 2025NE0000881 - Referente a prestação serviço de operação de equipamentos de som e vídeo com gravação e transmissão via canal no youtube nas sessões ordinária e extraordinária dos Órgãos Colegiados, ref. a NOVEMBRO/2025, conforme NF-nº 91 e demais documentos no SEI 2025.026286." xr:uid="{2142E1B0-C344-42D5-9216-CE486733C78D}"/>
    <hyperlink ref="E32" r:id="rId70" xr:uid="{CE53D89B-6161-4400-9383-010159F05001}"/>
    <hyperlink ref="E36" r:id="rId71" display="Liquidação da NE nº 2025NE0000250 - Prestação de serviços de Junta de Especialistas para realizar avaliação psicológica e psiquiátrica de adaptação ao cargo, com a emissão de laudo, tendo por finalidade aferir a saúde mental dos Promotores de Justiça do MPAM, em estágio probatório no período 27/10/2025, 03/11/2025 e 04/11/2025, conforme NF-e n° 9150 e documentos no SEI 2025.025272." xr:uid="{CB255981-102A-4D96-965B-E1A6F526E17D}"/>
    <hyperlink ref="E37" r:id="rId72" xr:uid="{BECAB577-BDF6-410F-9551-986153F71289}"/>
    <hyperlink ref="E38" r:id="rId73" xr:uid="{B067C3C0-4630-4B8F-99EB-AA1C3B16590E}"/>
    <hyperlink ref="E39" r:id="rId74" display="Liquidação da NE nº 2025NE0001187 - Ref. a prestação de serviço de emissão, reserva e remarcação de bilhetes para voos nacionais e internacionais (C.A. N° 019/2023 - MP/PGJ - 3ºT.A.) referente a NOVEMBRO/2025, conforme Fatura N° 15226 e demais documentos contidos no SEI 2025.026598." xr:uid="{20BF82F0-8A9F-4FFE-B19D-0E05F8E57208}"/>
    <hyperlink ref="E40" r:id="rId75" xr:uid="{8AE8E147-C0CD-4DA5-AEF0-20551D96498D}"/>
    <hyperlink ref="E41" r:id="rId76" xr:uid="{82DF2B1A-4FBF-4781-A825-12C90A5C380D}"/>
    <hyperlink ref="E42" r:id="rId77" xr:uid="{618BA181-8F19-4E1B-BE06-B36E877FE738}"/>
    <hyperlink ref="E43" r:id="rId78" display="Liquidação da NE nº 2025NE0002296 - Ref. a manutenção preventiva e corretiva realizada nos sistemas de refrigeração desta PGJ/AM (ar condicionados, bebedouros, geladeiras, minibar e máquina de gelo).competencia de NOVEMBRO/2025, (CA 025/2022 MP/PGJ  4º TA) conforme NFS-nº 3284 e documentos no SEI 2025.026444." xr:uid="{EC1CD6D7-F262-4799-8E9B-7860F2624BBA}"/>
    <hyperlink ref="E44" r:id="rId79" xr:uid="{62DEF5C5-3BD5-480D-97B0-0FFBD7D7E98D}"/>
    <hyperlink ref="E45" r:id="rId80" display="Liquidação da NE nº 2025NE0001210 - Ref. a prestação de serviço do sistema informatizado de registro e controle de ponto eletrônico, em ambiente web, para a Procuradoria-Geral de Justiça (CA 008/2025 - MP/PGJ - 1ºT.A.). NF-n° 173113, competência de NOVEMBRO/2025 e demais documentos no SEI 2025.026734." xr:uid="{94FA3E18-E2FC-4B2C-950B-BFBE2ABF1E6D}"/>
    <hyperlink ref="E46" r:id="rId81" xr:uid="{C581D1D2-F64B-4A28-A035-E8EFAB6BD9B4}"/>
    <hyperlink ref="E47" r:id="rId82" xr:uid="{6CD10386-0D86-4547-9755-26780E1FABE8}"/>
    <hyperlink ref="E48" r:id="rId83" xr:uid="{A3037B4C-E398-4F4A-B532-56EA48D683C7}"/>
    <hyperlink ref="E50" r:id="rId84" xr:uid="{6C54CB31-6D10-4F12-BCB0-38FE91C7F6AE}"/>
    <hyperlink ref="F52" r:id="rId85" xr:uid="{12744E5A-49DF-4D2F-8694-81F001E1731E}"/>
    <hyperlink ref="F53" r:id="rId86" xr:uid="{1790B89E-B6C9-417C-8422-EC944D9DF8DD}"/>
    <hyperlink ref="F54" r:id="rId87" xr:uid="{81ED51AE-F6B8-4CA4-A3A4-1C4C08DB158C}"/>
    <hyperlink ref="F55" r:id="rId88" xr:uid="{D9CCD3AC-C711-4E4C-A2FC-7F218FA173FC}"/>
    <hyperlink ref="F56" r:id="rId89" xr:uid="{E8C9DD11-63E4-459C-8A81-510EC9674A04}"/>
    <hyperlink ref="F57" r:id="rId90" xr:uid="{211C6677-5BA1-46B1-8E6E-9AD2B76D82A7}"/>
    <hyperlink ref="F58" r:id="rId91" xr:uid="{1AF97913-1DA2-4CDE-BFD8-3F471D944C64}"/>
    <hyperlink ref="F59" r:id="rId92" xr:uid="{7BB14532-40D1-4D65-A73B-357E4096B8E6}"/>
    <hyperlink ref="F60" r:id="rId93" xr:uid="{9A1444B3-0756-49A9-9FE5-0BC3D481E9B4}"/>
    <hyperlink ref="F61" r:id="rId94" xr:uid="{921FDBA4-5182-46B3-82CB-78FE07DA8DE2}"/>
    <hyperlink ref="F62" r:id="rId95" xr:uid="{0477DCED-7B78-4AD1-AAE6-250EAC9F2184}"/>
    <hyperlink ref="F63" r:id="rId96" xr:uid="{85BEC63D-000A-47D2-BD9B-FE56EE93D31F}"/>
    <hyperlink ref="F65" r:id="rId97" xr:uid="{35507363-22D3-4535-B777-F7EC081ED7E0}"/>
    <hyperlink ref="F66" r:id="rId98" xr:uid="{E50D4A07-2FB6-425E-9314-5D130AB5351F}"/>
    <hyperlink ref="F67" r:id="rId99" xr:uid="{F810B5F5-C538-4964-9D7D-6487B37F572A}"/>
    <hyperlink ref="F68" r:id="rId100" xr:uid="{B9D8845B-F707-4C47-930F-649270D975CE}"/>
    <hyperlink ref="F69" r:id="rId101" xr:uid="{1E40F1BB-D271-4D7A-9396-F1F87C4F9044}"/>
    <hyperlink ref="F70" r:id="rId102" xr:uid="{6BFFFD44-088A-4F94-9DBE-ADD1BAD79767}"/>
    <hyperlink ref="F71" r:id="rId103" xr:uid="{6DE4F8EF-FD49-409C-B87C-91CA920815BD}"/>
    <hyperlink ref="F72" r:id="rId104" xr:uid="{FBA7E67B-48D7-414F-9E24-1D200107313F}"/>
    <hyperlink ref="F73" r:id="rId105" xr:uid="{42A531D1-12F1-46DF-A1FA-FB30A6B96B10}"/>
    <hyperlink ref="F74" r:id="rId106" xr:uid="{624CED45-A03D-4402-B9D0-2DA9B1A81DB6}"/>
    <hyperlink ref="F75" r:id="rId107" xr:uid="{CB4AE74E-B02D-4D41-9C13-024C7C4F4160}"/>
    <hyperlink ref="F76" r:id="rId108" xr:uid="{B68A7FD6-4510-4BD7-A1A3-CEC691FFCF94}"/>
    <hyperlink ref="F77" r:id="rId109" xr:uid="{8369CF1A-86EE-4379-9F3C-C9FA32A288B9}"/>
    <hyperlink ref="F78" r:id="rId110" xr:uid="{423F0D12-06DB-4A9F-84E4-8CA0FA174BC3}"/>
    <hyperlink ref="F79" r:id="rId111" xr:uid="{49E8C0A6-876B-48AC-813C-5E3C4EE77EC5}"/>
    <hyperlink ref="F80" r:id="rId112" xr:uid="{705C09AB-D831-494C-AAFC-026E6B09CDE7}"/>
    <hyperlink ref="E52" r:id="rId113" xr:uid="{D701008E-18B4-477A-9153-E0CA019CB9CE}"/>
    <hyperlink ref="E53" r:id="rId114" xr:uid="{94790758-925F-4179-8CA0-83D27ED678B5}"/>
    <hyperlink ref="E55" r:id="rId115" xr:uid="{F03AA4FD-4ED6-4C36-BEA3-73E42A784E59}"/>
    <hyperlink ref="E54" r:id="rId116" xr:uid="{552DD117-EA29-4005-B4B7-001F90DE3AC5}"/>
    <hyperlink ref="E56" r:id="rId117" xr:uid="{17629F86-E895-4E53-8F1E-60936EA839DA}"/>
    <hyperlink ref="E57" r:id="rId118" xr:uid="{63F3C5C9-810C-4AF2-8D15-FFFC68B22249}"/>
    <hyperlink ref="E58" r:id="rId119" xr:uid="{B7702F3F-35CD-4CD1-B51C-888029A6D4A4}"/>
    <hyperlink ref="E59" r:id="rId120" xr:uid="{809475D9-4C18-4235-9D2E-A5DA3FEB5017}"/>
    <hyperlink ref="E60" r:id="rId121" xr:uid="{95FA9F66-7710-42E5-9CDD-CCE74A63D039}"/>
    <hyperlink ref="E61" r:id="rId122" xr:uid="{651791E9-BC31-418E-97DE-0D979FA3C1C0}"/>
    <hyperlink ref="E65" r:id="rId123" xr:uid="{C7AC37B8-996A-45B5-BA9E-227726AB3558}"/>
    <hyperlink ref="E66" r:id="rId124" xr:uid="{43DDE48B-64E6-491D-8847-1106457A0334}"/>
    <hyperlink ref="E67" r:id="rId125" xr:uid="{CE49BD1F-296F-496C-A680-BFB89ABA125A}"/>
    <hyperlink ref="E68" r:id="rId126" xr:uid="{46325A05-187A-47D8-834F-EB29615704AD}"/>
    <hyperlink ref="E69" r:id="rId127" xr:uid="{B0DCABE7-831A-4763-AD0D-5694CC590EC6}"/>
    <hyperlink ref="E70" r:id="rId128" xr:uid="{D29724D6-FE03-4A4E-8B5F-CD9418CBA35C}"/>
    <hyperlink ref="E71" r:id="rId129" xr:uid="{66F66519-0154-4FBD-A295-37BA5D7B2682}"/>
    <hyperlink ref="E72" r:id="rId130" xr:uid="{65997F0D-BEBB-437A-9E20-90B319178E2D}"/>
    <hyperlink ref="E73" r:id="rId131" xr:uid="{CE0A3020-F0F6-494D-9051-2A332DEA0D3A}"/>
    <hyperlink ref="E74" r:id="rId132" xr:uid="{0B086B97-B1E3-4B8A-BF22-FCFF25DB965C}"/>
    <hyperlink ref="E75" r:id="rId133" xr:uid="{9F300A02-A749-411A-AD6F-3B3BAD2C08B3}"/>
    <hyperlink ref="E76" r:id="rId134" xr:uid="{6AC1F811-1463-4450-9E65-5E6CE48E2525}"/>
    <hyperlink ref="E77" r:id="rId135" xr:uid="{609B134A-F169-4A99-B597-06EDC674260C}"/>
    <hyperlink ref="E78" r:id="rId136" xr:uid="{C0DC1DA6-7678-4D9C-81CE-8680B114101B}"/>
    <hyperlink ref="E79" r:id="rId137" display="Liquidação da NE nº 2025NE0002505 - Ref. serviço de fornecimento de energia elétrica dos Prédios Sede, Anexo Administrativo e Unidade da Belo Horizonte (CA 004/2024-MP/PGJ) relativo a NOVEMBRO/2025, conforme Fatura nº 869937.11/2025.002 e documentos no SEI 2025.026967." xr:uid="{2AD604A2-8607-4407-ABF5-502C9B2D3B6F}"/>
    <hyperlink ref="E80" r:id="rId138" display="Liquidação da NE nº 2025NE0002506 - Ref. serviço de fornecimento de energia elétrica dos Prédios Sede, Anexo Administrativo e Unidade da Belo Horizonte (CA 004/2024-MP/PGJ) relativo a NOVEMBRO/2025, conforme Fatura nº 869937.11/2025.002 e documentos no SEI 2025.026967." xr:uid="{4E8F4C5E-78E6-42B7-A907-316624A2AFAA}"/>
    <hyperlink ref="F64" r:id="rId139" xr:uid="{845A62B9-3A3C-4383-BE17-8BAC9EB55F0D}"/>
  </hyperlinks>
  <pageMargins left="0.511811024" right="0.511811024" top="0.78740157499999996" bottom="0.78740157499999996" header="0.31496062000000002" footer="0.31496062000000002"/>
  <pageSetup scale="36" orientation="portrait" r:id="rId140"/>
  <drawing r:id="rId14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18534A7A0B96B4C83348FD15B6D0298" ma:contentTypeVersion="14" ma:contentTypeDescription="Create a new document." ma:contentTypeScope="" ma:versionID="54657dfbff9f0e7a2e9c12e19a768a2c">
  <xsd:schema xmlns:xsd="http://www.w3.org/2001/XMLSchema" xmlns:xs="http://www.w3.org/2001/XMLSchema" xmlns:p="http://schemas.microsoft.com/office/2006/metadata/properties" xmlns:ns2="55306d8f-6ac8-4d4b-898a-9b8a7bc1d116" xmlns:ns3="eec51211-4e70-446f-ac4c-34342dd19df9" targetNamespace="http://schemas.microsoft.com/office/2006/metadata/properties" ma:root="true" ma:fieldsID="bd8fb0dcfd9f0f6a5b29528ad1292693" ns2:_="" ns3:_="">
    <xsd:import namespace="55306d8f-6ac8-4d4b-898a-9b8a7bc1d116"/>
    <xsd:import namespace="eec51211-4e70-446f-ac4c-34342dd19df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ObjectDetectorVersions" minOccurs="0"/>
                <xsd:element ref="ns2:MediaLengthInSeconds" minOccurs="0"/>
                <xsd:element ref="ns2:MediaServiceSearchProperties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306d8f-6ac8-4d4b-898a-9b8a7bc1d11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30003ed2-23c4-4d48-b39f-1dd2a6065e2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c51211-4e70-446f-ac4c-34342dd19df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859f93d8-bad1-43f0-a56c-0a2b12f0acf7}" ma:internalName="TaxCatchAll" ma:showField="CatchAllData" ma:web="eec51211-4e70-446f-ac4c-34342dd19df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5306d8f-6ac8-4d4b-898a-9b8a7bc1d116">
      <Terms xmlns="http://schemas.microsoft.com/office/infopath/2007/PartnerControls"/>
    </lcf76f155ced4ddcb4097134ff3c332f>
    <TaxCatchAll xmlns="eec51211-4e70-446f-ac4c-34342dd19df9" xsi:nil="true"/>
  </documentManagement>
</p:properties>
</file>

<file path=customXml/itemProps1.xml><?xml version="1.0" encoding="utf-8"?>
<ds:datastoreItem xmlns:ds="http://schemas.openxmlformats.org/officeDocument/2006/customXml" ds:itemID="{CD79E074-C191-48AF-9FDB-F9503E3782FC}"/>
</file>

<file path=customXml/itemProps2.xml><?xml version="1.0" encoding="utf-8"?>
<ds:datastoreItem xmlns:ds="http://schemas.openxmlformats.org/officeDocument/2006/customXml" ds:itemID="{CF21A9D4-8197-4F5E-AD8D-10EC9D81A345}"/>
</file>

<file path=customXml/itemProps3.xml><?xml version="1.0" encoding="utf-8"?>
<ds:datastoreItem xmlns:ds="http://schemas.openxmlformats.org/officeDocument/2006/customXml" ds:itemID="{5190C3E9-A77C-44F3-B14C-2F48728B53B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Serviços</vt:lpstr>
      <vt:lpstr>Serviços!Area_de_impressao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Adriane da Silva Carvalho</dc:creator>
  <cp:lastModifiedBy>Adriane da Silva Carvalho</cp:lastModifiedBy>
  <dcterms:created xsi:type="dcterms:W3CDTF">2026-01-07T13:08:32Z</dcterms:created>
  <dcterms:modified xsi:type="dcterms:W3CDTF">2026-01-07T13:09:20Z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0x010100618534A7A0B96B4C83348FD15B6D0298</vt:lpwstr>
  </property>
</Properties>
</file>