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1 - ORDEM CRONOLÓGICA DE PAGAMENTOS/08. Agosto/"/>
    </mc:Choice>
  </mc:AlternateContent>
  <xr:revisionPtr revIDLastSave="2" documentId="8_{490D5462-577C-42F8-A858-B58DC1CE4959}" xr6:coauthVersionLast="47" xr6:coauthVersionMax="47" xr10:uidLastSave="{ACABBC7F-F169-407B-B0BA-3559F0450501}"/>
  <bookViews>
    <workbookView xWindow="-24120" yWindow="-120" windowWidth="24240" windowHeight="13020" xr2:uid="{A583DF59-2737-40D1-88A5-FBA410FBCC24}"/>
  </bookViews>
  <sheets>
    <sheet name="Serviços" sheetId="1" r:id="rId1"/>
  </sheets>
  <externalReferences>
    <externalReference r:id="rId2"/>
  </externalReferences>
  <definedNames>
    <definedName name="_xlnm._FilterDatabase" localSheetId="0" hidden="1">Serviços!$D$6:$D$85</definedName>
    <definedName name="_xlnm.Print_Area" localSheetId="0">Serviços!$A$1:$M$91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7" i="1" l="1"/>
  <c r="L85" i="1"/>
  <c r="L83" i="1"/>
  <c r="L82" i="1"/>
  <c r="L81" i="1"/>
  <c r="L76" i="1"/>
  <c r="L75" i="1"/>
  <c r="L74" i="1"/>
  <c r="L73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7" i="1"/>
  <c r="L53" i="1"/>
  <c r="L52" i="1"/>
  <c r="L51" i="1"/>
  <c r="L50" i="1"/>
  <c r="L48" i="1"/>
  <c r="L47" i="1"/>
  <c r="L46" i="1"/>
  <c r="L40" i="1"/>
  <c r="L39" i="1"/>
  <c r="L38" i="1"/>
  <c r="L37" i="1"/>
  <c r="L36" i="1"/>
  <c r="L35" i="1"/>
  <c r="L34" i="1"/>
  <c r="L33" i="1"/>
  <c r="L32" i="1"/>
  <c r="L31" i="1"/>
  <c r="L29" i="1"/>
  <c r="L27" i="1"/>
  <c r="L26" i="1"/>
  <c r="L24" i="1"/>
  <c r="L23" i="1"/>
  <c r="L22" i="1"/>
  <c r="L21" i="1"/>
  <c r="L20" i="1"/>
  <c r="L19" i="1"/>
  <c r="L18" i="1"/>
  <c r="L17" i="1"/>
  <c r="L16" i="1"/>
  <c r="L15" i="1"/>
  <c r="L13" i="1"/>
  <c r="L12" i="1"/>
  <c r="L10" i="1"/>
  <c r="L9" i="1"/>
  <c r="L8" i="1"/>
  <c r="L7" i="1"/>
  <c r="A2" i="1"/>
</calcChain>
</file>

<file path=xl/sharedStrings.xml><?xml version="1.0" encoding="utf-8"?>
<sst xmlns="http://schemas.openxmlformats.org/spreadsheetml/2006/main" count="493" uniqueCount="343">
  <si>
    <t>ORDEM CRONOLÓGICA DE PAGAMENTOS – PGJ/AM</t>
  </si>
  <si>
    <r>
      <t xml:space="preserve">ORDEM CRONOLÓGICA DE PAGAMENTOS DE </t>
    </r>
    <r>
      <rPr>
        <b/>
        <sz val="14"/>
        <color theme="4" tint="-0.249977111117893"/>
        <rFont val="Arial"/>
        <family val="2"/>
      </rPr>
      <t>PRESTAÇÃO DE SERVIÇOS</t>
    </r>
  </si>
  <si>
    <t>Mês</t>
  </si>
  <si>
    <t>N° Seq.</t>
  </si>
  <si>
    <t>CPF/CNPJ</t>
  </si>
  <si>
    <t xml:space="preserve">Empresa/ Nome </t>
  </si>
  <si>
    <t>Objeto</t>
  </si>
  <si>
    <t>Nota Fiscal</t>
  </si>
  <si>
    <t>Data de exigibilidade</t>
  </si>
  <si>
    <t>NL</t>
  </si>
  <si>
    <t>Valor da NL</t>
  </si>
  <si>
    <t>Data de pgto.</t>
  </si>
  <si>
    <t>Justificativa</t>
  </si>
  <si>
    <t>Valor pago</t>
  </si>
  <si>
    <t>SEI</t>
  </si>
  <si>
    <t>AGOSTO</t>
  </si>
  <si>
    <t>MANAUS AMBIENTAL S A</t>
  </si>
  <si>
    <t xml:space="preserve">Liquidação da NE nº 2026NE0000794  - Ref. fornecimento de água e esgotamento sanitário, Carta-Contrato nº 006/2023-MP/PGJ, fatura agrupada nº 2333660/2025, competência agosto/2025, conforme documentos no SEI 2025.020630. </t>
  </si>
  <si>
    <t>FATURA 2333660/2025</t>
  </si>
  <si>
    <t>1491/2026</t>
  </si>
  <si>
    <t>2025.020630</t>
  </si>
  <si>
    <t>Liquidação da NE nº 2026NE0000794 - Ref. fornecimento de água e esgotamento sanitário, Carta-Contrato nº 006/2023-MP/PGJ, 1º Termo Aditivo, fatura agrupada nº 2099897/2026, competência Junho/2026, conforme documentos no SEI 2026.016250.</t>
  </si>
  <si>
    <t>FATURA 2099897/2026</t>
  </si>
  <si>
    <t>1492/2026</t>
  </si>
  <si>
    <t>2026.016250</t>
  </si>
  <si>
    <t>CREDENCIAL ENGENHARIA LTDA ME</t>
  </si>
  <si>
    <t>Liquidação da NE nº 2026NE0000581 - Ref. aos serviços de manutenção predial preventiva e corretiva e pequenas reformas na Promotoria de Justiça de Alvarães, competência junho/2026, conforme Contrato Administrativo nº 009/2026-MP/PGJ e 1º Termo Aditivo, NFS-e nº 42 e documentos constantes do SEI nº 2026.017524.</t>
  </si>
  <si>
    <t>42/2026</t>
  </si>
  <si>
    <t>1493/2026</t>
  </si>
  <si>
    <t>2026.017524</t>
  </si>
  <si>
    <t>Liquidação da NE nº 2026NE0000964 - Ref. aos serviços de engenharia para conclusão da implantação da Promotoria de Justiça de Ipixuna, conforme Contrato Administrativo nº 023/2026-MP/PGJ, NFS-e nº 36 e documentos constantes do SEI nº 2026.017670.</t>
  </si>
  <si>
    <t>36/2026</t>
  </si>
  <si>
    <t>1494/2026</t>
  </si>
  <si>
    <t>2026.017670</t>
  </si>
  <si>
    <t xml:space="preserve"> CONSELHO REGIONAL DE ENGENHARIA E AGRONOMIA DO ESTADO DO AMAZONAS</t>
  </si>
  <si>
    <t xml:space="preserve">Liquidação da NE nº 2026NE0000394   - Ref. ao pagamento de ART da atividade de Elaboração de Projeto Elétrico (Baixa Tensão) e SPDA da nova sede do MPAM em Apuí/AM, doc 290912883074841151, conf. Despacho Nº 102.2026.04AJ-SUBADM e SEI 2026.000807.  </t>
  </si>
  <si>
    <t>BOLETO 290912883074841151/2026</t>
  </si>
  <si>
    <t>1499/2026</t>
  </si>
  <si>
    <t>2026.000807</t>
  </si>
  <si>
    <t>OI S.A. - EM RECUPERACAO JUDICIAL</t>
  </si>
  <si>
    <t>Liquidação da NE nº 2026NE0000596 - Ref. a prestação de serviços de acesso dedicado à Internet com proteção Anti-DDoS (CA Nº 032/2021-MP/PGJ - 3º TA) ref. a OUTUBRO/2025, cf. Fatura nº 0300039391436, Despacho Nº 859.2026.01AJ-SUBADM e SEI 2026.006168.</t>
  </si>
  <si>
    <t>FATURA 0300039391436/2026</t>
  </si>
  <si>
    <t>1506/2026</t>
  </si>
  <si>
    <t>2026.006168</t>
  </si>
  <si>
    <t>Liquidação da NE nº 2026NE0000596 - Ref. a prestação de serviços de acesso dedicado à Internet com proteção Anti-DDoS (CA Nº 032/2021-MP/PGJ - 3º TA) ref. a NOVEMBRO/2025, cf. Fatura nº 0300039393091, Despacho Nº 859.2026.01AJ-SUBADM e SEI 2025.027338.</t>
  </si>
  <si>
    <t xml:space="preserve">FATURA 0300039393091/2026 </t>
  </si>
  <si>
    <t>1507/2026</t>
  </si>
  <si>
    <t>2025.02733</t>
  </si>
  <si>
    <t>Liquidação da NE nº 2026NE0000597 - Ref. a prestação de serviços de acesso dedicado à Internet com proteção Anti-DDoS (CA Nº 032/2021-MP/PGJ - 3º TA) ref. a NOVEMBRO/2025, cf. Fatura nº 0300039393091, Despacho Nº 859.2026.01AJ-SUBADM e SEI 2025.027338.</t>
  </si>
  <si>
    <t>1508/2026</t>
  </si>
  <si>
    <t>2025.027338</t>
  </si>
  <si>
    <t>Liquidação da NE nº 2026NE0000597 - Ref. a prestação de serviços de acesso dedicado à Internet com proteção Anti-DDoS (CA Nº 032/2021-MP/PGJ - 3º TA) ref. a DEZEMBRO/2025, cf. Fatura nº 0300039393794, Despacho Nº 859.2026.01AJ-SUBADM e SEI 2025.027338.</t>
  </si>
  <si>
    <t>FATURA 0300039393794/2026</t>
  </si>
  <si>
    <t>1509/2026</t>
  </si>
  <si>
    <t>2026.006195</t>
  </si>
  <si>
    <t>BESSA E SALES LTDA</t>
  </si>
  <si>
    <t>Liquidação da NE nº 2026NE0000986 - Ref. à contratação de pessoa jurídica especializada na prestação de serviços, sob demanda, de avaliação médica neurológica com a finalidade de subsidiar a instrução de procedimento administrativo em trâmite no âmbito do Ministério Público do Estado do Amazonas. Conforme NFSe nº 442 e demais docs do SEI 2026.016921.</t>
  </si>
  <si>
    <t>442/2026</t>
  </si>
  <si>
    <t>1513/2026</t>
  </si>
  <si>
    <t>2026.016921</t>
  </si>
  <si>
    <t>SERV FEDERAL DE PROCESSAMENTO DA DADOS SERPRO</t>
  </si>
  <si>
    <t>Liquidação da NE nº 2026NE0000051 - Ref. à Contratação de Créditos para Serviço de Computação em Nuvem (CA 022/2025-MP/PGJ) ref. à competência 12/2025 conforme as NF 824322 e demais documentos no SEI 2026.018015.</t>
  </si>
  <si>
    <t>824322/2026</t>
  </si>
  <si>
    <t>1517/2026</t>
  </si>
  <si>
    <t>2026.018015</t>
  </si>
  <si>
    <t>Liquidação da NE nº 2026NE0000051 - Ref. à Contratação de Créditos para Serviço de Computação em Nuvem (CA 022/2025-MP/PGJ) ref. à competência 01/2026 conforme a NF 855047 e demais documentos no SEI 2026.018015.</t>
  </si>
  <si>
    <t>855047/2026</t>
  </si>
  <si>
    <t>1518/2026</t>
  </si>
  <si>
    <t>Liquidação da NE nº 2026NE0000051 - Ref. à Contratação de Créditos para Serviço de Computação em Nuvem (CA 022/2025-MP/PGJ) ref. à competência 02/2026 conforme a NF 886747 e demais documentos no SEI 2026.018015.</t>
  </si>
  <si>
    <t>886747/2026</t>
  </si>
  <si>
    <t>1519/2026</t>
  </si>
  <si>
    <t>Liquidação da NE nº 2026NE0000051 - Ref. à Contratação de Créditos para Serviço de Computação em Nuvem (CA 022/2025-MP/PGJ) ref. às competências 03/2026 conforme a NF 920655 e demais documentos no SEI 2026.018015.</t>
  </si>
  <si>
    <t>920655/2026</t>
  </si>
  <si>
    <t>1520/2026</t>
  </si>
  <si>
    <t>Liquidação da NE nº 2026NE0000051 - Ref. à Contratação de Créditos para Serviço de Computação em Nuvem (CA 022/2025-MP/PGJ) ref. à competência 04/2026 conforme a NF 954437 e demais documentos no SEI 2026.018015.</t>
  </si>
  <si>
    <t>954437/2026</t>
  </si>
  <si>
    <t>1521/2026</t>
  </si>
  <si>
    <t>Liquidação da NE nº 2026NE0000051 - Ref. à Contratação de Créditos para Serviço de Computação em Nuvem (CA 022/2025-MP/PGJ) ref. à competência 05/2026 conforme a NF 988933 e demais documentos no SEI 2026.018015.</t>
  </si>
  <si>
    <t>988933/2026</t>
  </si>
  <si>
    <t>1522/2026</t>
  </si>
  <si>
    <t>SOFTPLAN PLANEJAMENTO E SISTEMAS LTDA</t>
  </si>
  <si>
    <t>Liquidação da NE nº 2026NE0000814 - Referente à prestação de serviços sobre a infraestrutura do sistema SAJ/MPAM, competência Maio/2026, conforme Contrato nº 019/2021-MP/PGJ, 4º Termo Aditivo, Nota Fiscal nº 2945 e documentos constantes no SEI 2026.015443.</t>
  </si>
  <si>
    <t>2945/2026</t>
  </si>
  <si>
    <t>1523/2026</t>
  </si>
  <si>
    <t>2026.015443</t>
  </si>
  <si>
    <t>Liquidação da NE nº 2026NE0000015 - Ref. a prestação de serviço de Garantia de Evolução Tecnológica e Funcional do SAJ/MPAM, competência Maio/2026. Contrato 019/2021-MP/PGJ, 4º Termo Aditivo. Conforme NFS-e 2944 e demais docs do SEI 2026.015441.</t>
  </si>
  <si>
    <t>2944/2026</t>
  </si>
  <si>
    <t>1524/2026</t>
  </si>
  <si>
    <t>2026.015441</t>
  </si>
  <si>
    <t>Liquidação da NE nº 2026NE0000795 - Ref. a prestação de serviço de Garantia de Evolução Tecnológica e Funcional do SAJ/MPAM, competência Maio/2026. Contrato 019/2021-MP/PGJ, 4º Termo Aditivo. Conforme NFS-e 2944 e demais docs do SEI 2026.015441.</t>
  </si>
  <si>
    <t>1525/2026</t>
  </si>
  <si>
    <t>Liquidação da NE nº 2026NE0000795 - Ref. a prestação de serviço de suporte de primeiro nível (019/2021 - MP/PGJ), no período de Maio/2026 conf. NF-nº 2943 e demais documentos contidos no SEI 2026.015442.</t>
  </si>
  <si>
    <t>2943/2026</t>
  </si>
  <si>
    <t>1526/2026</t>
  </si>
  <si>
    <t>2026.015442</t>
  </si>
  <si>
    <t>Liquidação da NE nº 2026NE0000795 - Ref. a prestação de serviço de Garantia de Evolução Tecnológica e Funcional do SAJ/MPAM, competência Junho/2026. Contrato 019/2021-MP/PGJ, 4º Termo Aditivo. Conforme NFS-e 3282 e demais docs do SEI 2026.017028.</t>
  </si>
  <si>
    <t>3282/2026</t>
  </si>
  <si>
    <t>1527/2026</t>
  </si>
  <si>
    <t>2026.017028</t>
  </si>
  <si>
    <t>INSTITUTO ROBERTO LYRA</t>
  </si>
  <si>
    <t>Liquidação da NE nº 2026NE0001403 - Ref. ao pagamento da cota anual de contribuição de 2026 devida pelos MPs associados ao Instituto Roberto Lyra, cf. Termo de Adesão n.º 001/2026 – MPAM/IRL, Despacho Nº 42.2026.02AJ-PGJ, Despacho Nº 275.2026.04AJ-SUBADM, Ofício Circular nº 1/2026 – PRES IRL e demais docs do SEI 2026.007682.</t>
  </si>
  <si>
    <t>RECIBO 01/2026</t>
  </si>
  <si>
    <t>1528/2026</t>
  </si>
  <si>
    <t>2026.007682</t>
  </si>
  <si>
    <t>A S PINTO</t>
  </si>
  <si>
    <t>Liquidação da NE nº 2026NE0000056 - Ref. a prestação ao serviço de operação técnica e manutenção (preventiva e corretiva), com eventual fornecimento de peças, para os sistemas de áudio e vídeo, com gravação e transmissão simultânea via internet, ref. a Julho/2026, conforme NF-nº 156 e demais documentos no SEI 2026.017671.</t>
  </si>
  <si>
    <t>156/2026</t>
  </si>
  <si>
    <t>1538/2026</t>
  </si>
  <si>
    <t>2026.017671</t>
  </si>
  <si>
    <t>2KS AGENCIA DIGITAL PUBLICIDADE LTDA</t>
  </si>
  <si>
    <t>Liquidação da NE nº 2026NE0000966 - Ref. à prestação de serviços de clipping digital e mailing, Contrato Administrativo nº 019/2024-MP/PGJ, 2º TAP, NF nº 1058, competência de 26/06/2026 à 26/07/2026, SEI 2026.017416.</t>
  </si>
  <si>
    <t>1058/2026</t>
  </si>
  <si>
    <t>1539/2026</t>
  </si>
  <si>
    <t>2026.017416</t>
  </si>
  <si>
    <t>M E T INDUSTRIA, COMERCIO E SERVIÇOS GRAFICOS LTDA- EPP</t>
  </si>
  <si>
    <t>Liquidação da NE nº 2025NE0002527 - Ref. ao fornecimento de 1.000 unidades de Folders personalizados, conf. Ata de Registro de Preços nº 15.2025.CPL, NF-nº 319 e demais documentos constantes no SEI 2026.017889.</t>
  </si>
  <si>
    <t>319/2026</t>
  </si>
  <si>
    <t>1542/2026</t>
  </si>
  <si>
    <t>2026.017889</t>
  </si>
  <si>
    <t>Liquidação da NE nº 2026NE0000302 - Ref. à prestação de serviços gráficos para confecção de 500 cartilhas informativas sobre violência patrimonial e financeira contra pessoas idosas, cf. Ata de Registro de Preços nº 15.2025.CPL, Pregão Eletrônico nº 94.009/2025-CPL/MP/PGJ-SRP, NFS-e nº 320 e SEI 2026.017892.</t>
  </si>
  <si>
    <t>320/2026</t>
  </si>
  <si>
    <t>1543/2026</t>
  </si>
  <si>
    <t>2026.017892</t>
  </si>
  <si>
    <t>Liquidação da Ne nº 2026NE0000682 - Ref. ao fornecimento de 100 pastas (offset) personalizadas, destinadas ao "Programa de Preparação para Aposentadoria e de Valorização do Membros e Servidores do MP/AM - Sempre MP", conf. Ata de Registro de Preços nº 15.2025.CPL, NF-nº 322 e SEI 2026.017902.</t>
  </si>
  <si>
    <t>322/2026</t>
  </si>
  <si>
    <t>1544/2026</t>
  </si>
  <si>
    <t>2026.017902</t>
  </si>
  <si>
    <t>Liquidação da NE nº 2026NE0000616 - Ref. ao fornecimento de 250 blocos de anotações personalizados, destinado ao curso de Formação de Facilitador em Justiça Restaurativa, conf. Ata de Registro de Preços nº 15.2025.CPL, NF-nº 323 e SEI 2026.017905.</t>
  </si>
  <si>
    <t>323/2026</t>
  </si>
  <si>
    <t>1545/2026</t>
  </si>
  <si>
    <t>2026.017905</t>
  </si>
  <si>
    <t>Liquidação da NE nº 2026NE0001190 - Ref. ao fornecimento de 300 unidades de flyer personalizados e impressos, conf. Ata de Registro de Preços nº 15.2025.CPL, NF-nº 324 e demais documentos constantes no SEI 2026.017908.</t>
  </si>
  <si>
    <t>324/2026</t>
  </si>
  <si>
    <t>1546/2026</t>
  </si>
  <si>
    <t>2026.017908</t>
  </si>
  <si>
    <t>ESAFI ESCOLA DE ADMINISTRACAO E TREINAMENTO SC LTDA</t>
  </si>
  <si>
    <t>Liquidação da NE nº 2026NE0001092 - Ref. à inscrição e participação de 4 servidores no curso presencial "Reforma Tributária na Prática para o Setor Público", realizado no período de 29 a 31 de julho de 2026, em Fortaleza/CE. Conforme NFSe nº 627 e demais docs do SEI 2026.018097.</t>
  </si>
  <si>
    <t>627/2026</t>
  </si>
  <si>
    <t>1547/2026</t>
  </si>
  <si>
    <t>2026.018097</t>
  </si>
  <si>
    <t>CONTEMPORANEO FESTAS E EVENTOS LTDA</t>
  </si>
  <si>
    <t>Liquidação da NE nº 2026NE0001167 - Ref. ao fornecimento de CAFÉ DA MANHÃ destinado a 150 pessoas, por ocasião da realização da "Posse de Novos Promotores de Justiça Substitutos", conf. NF-nº 153 e demais documentos no SEI 2026.017910.</t>
  </si>
  <si>
    <t>153/2026</t>
  </si>
  <si>
    <t>1550/2026</t>
  </si>
  <si>
    <t>2026.017910</t>
  </si>
  <si>
    <t>Liquidação da NE nº 2026NE0001185 - Ref. ao fornecimento de CAFÉ DA MANHÃ destinado à realização do evento alusivo à "Campanha Julho Caramelo", proposto pelo Comitê de Bem-Estar Animal do MP/AM, conf. NF-nº 154 e demais documentos no SEI 2026.017911.</t>
  </si>
  <si>
    <t>154/2026</t>
  </si>
  <si>
    <t>1551/2026</t>
  </si>
  <si>
    <t>2026.017911</t>
  </si>
  <si>
    <t>VIA DIRETA TELECOMUNICACOES VIA SATELITE E INTERNET LTDA</t>
  </si>
  <si>
    <t>Liquidação da NE nº 2026NE0000027 - Ref. serviços de conectividade à internet via satélite LEO e cessão de infraestrutura/equip. de rede p/ PJs do Interior, CA 023/2024-MPAM, 1º TA, comp. Abril/2026, NFCom 309, SEI 2026.011893.</t>
  </si>
  <si>
    <t>309/2026</t>
  </si>
  <si>
    <t>1552/2026</t>
  </si>
  <si>
    <t>2026.011893</t>
  </si>
  <si>
    <t>Liquidação da NE nº 2026NE0000028 - Ref. serviços de conectividade à internet via satélite LEO e cessão de infraestrutura/equip. de rede p/ PJs do Interior, CA 023/2024-MPAM, 1º TA, comp. Abril/2026, NFS-e 224, SEI 2026.011893.</t>
  </si>
  <si>
    <t>224/2026</t>
  </si>
  <si>
    <t>1553/2026</t>
  </si>
  <si>
    <t>FUNDO DE MODERNIZACAO E REAPARELHAMENTO DO PODER JUDICIARIO ESTADUAL - FUNJEAM - MANAUS</t>
  </si>
  <si>
    <t>Liquidação da NE nº 2026NE0000343 - Ref. a CESSÃO ONEROSA DE USO DE BEM IMÓVEL N° 03/2026-TJAM, referente a Julho/2026, conforme documentos do SEI 2026.018420.</t>
  </si>
  <si>
    <t>MEMORANDO 177/2026 - TJAM</t>
  </si>
  <si>
    <t>1554/2026</t>
  </si>
  <si>
    <t>2026.018420</t>
  </si>
  <si>
    <t>PRODAM PROCESSAMENTO DE DADOS AMAZONAS S A</t>
  </si>
  <si>
    <t>Liquidação da NE nº 2026NE0000882 - Ref. serviços do Sistema AJURI, Contrato nº 012/2021 e 4º TA, competência Julho/2026, conforme NF nº 3368 e documentos no SEI 2026.018324.</t>
  </si>
  <si>
    <t>3368/2026</t>
  </si>
  <si>
    <t>1555/2026</t>
  </si>
  <si>
    <t>2026.018324</t>
  </si>
  <si>
    <t>PLUXEE BENEFICIOS BRASIL S.A.</t>
  </si>
  <si>
    <t>Liquidação da NE nº 2026NE0001134 - Ref. à prestação de serviço de administração, gerenciamento e fornecimento de vale-alimentação no mês de AGOSTO/2026, conf. NF nº 08547750 e demais documentos no processo SEI 2026.018856.</t>
  </si>
  <si>
    <t>8547750/2026</t>
  </si>
  <si>
    <t>1599/2026</t>
  </si>
  <si>
    <t>2026.018856</t>
  </si>
  <si>
    <t>PRIME CONSULTORIA E ASSESSORIA EMPRESARIAL LTDA</t>
  </si>
  <si>
    <t>Liquidação da NE nº 2026NE0000379 - Ref. gerenciamento eletrônico do fornecimento de peças/acessórios para manutenção da frota oficial da PGJ/AM, por rede credenciada, competência junho/2026, Contrato 007/2023-MP/PGJ, 3º TA, NF 0319061, SEI 2026.015337.</t>
  </si>
  <si>
    <t>319061/2026</t>
  </si>
  <si>
    <t>1600/2026</t>
  </si>
  <si>
    <t>2026.015337</t>
  </si>
  <si>
    <t>Liquidação da NE nº 2026NE0000379 - Ref. gerenciamento eletrônico/intermediação de serviços de manutenção preventiva/corretiva da frota oficial da PGJ/AM, com mão de obra executada por rede credenciada, competência junho/2026, Contrato 007/2023-MP/PGJ, 3º TA, NF 0319062, SEI 2026.015337.</t>
  </si>
  <si>
    <t>319062/2026</t>
  </si>
  <si>
    <t>1601/2026</t>
  </si>
  <si>
    <t>SERVIX INFORMÁTICA LTDA</t>
  </si>
  <si>
    <t>Liquidação da NE nº 2026NE0000799 - Ref. a prestação de serviço de solução de firewall de próxima geração em alta disponibilidade, com monitoramento (CA 004/2023-MP/PGJ - 1ºT.A.) ref. a JUNHO/2026 (parcela 33 de 48) conforme NFS-e n° 5 e demais documentos no SEI 2026.017269.</t>
  </si>
  <si>
    <t>5/2026</t>
  </si>
  <si>
    <t>1603/2026</t>
  </si>
  <si>
    <t>2026.017269</t>
  </si>
  <si>
    <t>Liquidação da NE nº 2026NE0000799 - Ref. a prestação de serviço de solução de firewall de próxima geração em alta disponibilidade, com monitoramento (CA 004/2023-MP/PGJ - 1ºT.A.) ref. a JUNHO/2026 (parcela 33 de 48) conforme NFS-e n° 6 e demais documentos no SEI 2026.017269.</t>
  </si>
  <si>
    <t>6/2026</t>
  </si>
  <si>
    <t>1604/2026</t>
  </si>
  <si>
    <t>Liquidação da NE nº 2026NE0001208 - Ref. ao fornecimento de coffee break para 40 pessoas, destinado à solenidade de entrega de certificados aos cursistas da formação de facilitadores em justiça restaurativa, ministrada pela equipe do NUPA-MPAM, mediante Ata de Registro de Preços nº 07.2026.CPL, conf. NFSe nº 167 e docs. no SEI 2026.018617.</t>
  </si>
  <si>
    <t>167/2026</t>
  </si>
  <si>
    <t>1606/2026</t>
  </si>
  <si>
    <t>2026.018617</t>
  </si>
  <si>
    <t>PREVILEMOS LTDA - ADMINISTRADORA E CORRETORA DE SEGUROS</t>
  </si>
  <si>
    <t>Liquidação da NE nº  2025NE0001775 - Ref. seguro coletivo contra acidentes pessoais de Residentes Jurídicos/estagiários, CC nº 007/2023-MP/PGJ – 2º TA, Fatura nº 34, período 01/06/2026 a 01/07/2026, conf. docs. SEI 2026.015359.</t>
  </si>
  <si>
    <t>FATURA 34/2026</t>
  </si>
  <si>
    <t>1607/2026</t>
  </si>
  <si>
    <t>2026.015359</t>
  </si>
  <si>
    <t>G REFRIGERAÇAO COM E SERV DE REFRIGERAÇAO LTDA  ME</t>
  </si>
  <si>
    <t>Liquidação da NE nº 2026NE0000889 - Ref. a serviços de manutenção preventiva e corretiva nos sistemas de refrigeração da PGJ/AM, com assistência técnica, mão de obra, peças e acessórios, competência julho/2026, Contrato 025/2022-MP/PGJ, 5º TA, NFS-e nº 82, SEI 2026.018087.</t>
  </si>
  <si>
    <t>82/2026</t>
  </si>
  <si>
    <t>1608/2026</t>
  </si>
  <si>
    <t>2026.018087</t>
  </si>
  <si>
    <t>LOGIC PRO SERVICOS DE TECNOLOGIA DA INFORMACAO LTDA</t>
  </si>
  <si>
    <t>Liquidação da NE nº 2026NE0000166 - Ref. à serviço de conectividade ponto a ponto em fibra óptica (CA 008/2023-MP/PGJ - 4º TA), competência Julho/2026. Conf. NF nº 4890 e demais documentos do SEI 2026.018094.</t>
  </si>
  <si>
    <t>4890/2026</t>
  </si>
  <si>
    <t>1616/2026</t>
  </si>
  <si>
    <t>2026.018094</t>
  </si>
  <si>
    <t>Liquidação da NE nº 2026NE0000387 - Ref. à serviço de conectividade ponto a ponto em fibra óptica (CA 008/2023-MP/PGJ - 4º TA), competência Julho/2026. Conf. NF nº 4890 e demais documentos do SEI 2026.018094.</t>
  </si>
  <si>
    <t>1617/2026</t>
  </si>
  <si>
    <t>MACRO SERVICOS CONSERVACAO E LIMPEZA LTDA</t>
  </si>
  <si>
    <t>Liquidação da NE nº 2026NE0000827 - Ref. aos serviços continuados de limpeza, conservação e higienização nas Promotorias de Justiça do interior do AM, com mão de obra, insumos, materiais, ferramentas e equipamentos. CA nº 019/2025-MP/PGJ, competência Julho/2026, NFnº 267 e SEI 2026.018408.</t>
  </si>
  <si>
    <t>267/2026</t>
  </si>
  <si>
    <t>1622/2026</t>
  </si>
  <si>
    <t>2026.018408</t>
  </si>
  <si>
    <t>Liquidação da NE nº 2026NE0000802 - Ref. aos serviços continuados de limpeza, conservação e higienização nas Promotorias de Justiça do interior do AM, com mão de obra, insumos, materiais, ferramentas e equipamentos. CA nº 019/2025-MP/PGJ, competência Julho/2026, NFnº 267 e SEI 2026.018408.</t>
  </si>
  <si>
    <t>1623/2026</t>
  </si>
  <si>
    <t>EMPRESA BRASILEIRA DE CORREIOS E TELEGRAFOS</t>
  </si>
  <si>
    <t>Liquidação da NE nº 2026NE0000040 - Ref. serviços e venda de produtos postais (CA 035/2021-MP/PGJ - 3° TA), no período do mês de JULHO/26, conforme Fatura nº 86645 e documentos no SEI 2026.018925.</t>
  </si>
  <si>
    <t>FATURA 86645/2026</t>
  </si>
  <si>
    <t>1624/2026</t>
  </si>
  <si>
    <t>2026.018925</t>
  </si>
  <si>
    <t>Liquidação da NE nº 2026NE0000883 - Ref. serviços e venda de produtos postais (CA 035/2021-MP/PGJ - 3° TA), no período do mês de JULHO/26, conforme Fatura nº 86645 e documentos no SEI 2026.018925.</t>
  </si>
  <si>
    <t>1625/2026</t>
  </si>
  <si>
    <t>UPDATE DIGITAL TECNOLOGIA DA INFORMAÇÃO LTDA</t>
  </si>
  <si>
    <t>Liquidação da NE nº 2026NE0001121 - Ref. a aquisição de 1 licença anual de uso do software APP DIÁRIO DE OBRAS para o desenvolvimento das atividades da DEAC, que se destinam, neste caso, ao registro das atividades, ocorrências, mão de obra utilizada, equipamentos e demais aspectos relacionados ao dia a dia da execução de obras, conforme NFS-e 24762 e demais documentos no SEI 2026.018864.</t>
  </si>
  <si>
    <t>24762/2026</t>
  </si>
  <si>
    <t>1630/2026</t>
  </si>
  <si>
    <t>2026.018864</t>
  </si>
  <si>
    <t>LINK CARD ADMINISTRADORA DE BENEFICIOS EIRELI EPP</t>
  </si>
  <si>
    <t>Liquidação da NE nº 2026NE0000239 - Ref. à prestação do serviço de abastecimento (CA 001/2024-MP/PGJ), ref. a Julho/2026 conforme NFS-e nº 0351878 e documentos no SEI 2026.018792.</t>
  </si>
  <si>
    <t>0351878/2026</t>
  </si>
  <si>
    <t>1639/2026</t>
  </si>
  <si>
    <t>2026.018792</t>
  </si>
  <si>
    <t>MBM SEGURADORA S.A.</t>
  </si>
  <si>
    <t>Liquidação da NE nº 2025NE0001182 - Ref. seguro coletivo contra acidentes pessoais para estagiários da PGJ/MPAM, CA nº 007/2024-MP/PGJ, Apólice nº 56635, competência 10/04/2026 a 09/05/2026, Fatura nº 006/2026, SEI 2026.018365.</t>
  </si>
  <si>
    <t>FATURA 006/2026</t>
  </si>
  <si>
    <t>1640/2026</t>
  </si>
  <si>
    <t>2026.018365</t>
  </si>
  <si>
    <t>ALFAMA COM E SERVIÇOS LTDA</t>
  </si>
  <si>
    <t>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Julho/2026 conforme NF-e n° 571 e documentos no SEI 2026.018972.</t>
  </si>
  <si>
    <t>571/2026</t>
  </si>
  <si>
    <t>1641/2026</t>
  </si>
  <si>
    <t>2026.018972</t>
  </si>
  <si>
    <t>VR BENEFICIOS E SERVICOS DE PROCESSAMENTO S.A</t>
  </si>
  <si>
    <t>Liquidação da NE nº 2026NE0000821 - Ref. a prestação de serviço do sistema informatizado de registro e controle de ponto eletrônico, em ambiente web, para a Procuradoria-Geral de Justiça (CA 008/2025 - MP/PGJ - 1ºT.A.). NF-nº 180460, competência de JULHO/2026 e demais documentos no SEI 2026.018616.</t>
  </si>
  <si>
    <t>180460/2026</t>
  </si>
  <si>
    <t>1643/2026</t>
  </si>
  <si>
    <t>2026.018616</t>
  </si>
  <si>
    <t>AMBAR ENERGIA AMAZONAS S.A.</t>
  </si>
  <si>
    <t>Liquidação da NE nº 2026NE0000800 - Referente ao fornecimento de energia elétrica dos Prédios Sede, Anexo Administrativo e Unidade da Belo Horizonte, CA nº 004/2024-MP/PGJ, competência julho/2026, conf. Fatura nº 869937.07/2026.05 e documentos no SEI 2026.018291.</t>
  </si>
  <si>
    <t>FATURA 86993707/2026</t>
  </si>
  <si>
    <t>1644/2026</t>
  </si>
  <si>
    <t>2026.018291</t>
  </si>
  <si>
    <t>COMPANHIA DE SANEAMENTO DO AMAZONAS S/A</t>
  </si>
  <si>
    <t>Liquidação da NE nº 2026NE0000877 - Ref. ao fornecimento de água potável às PJs de Careiro da Várzea, fatura 7233448201665, ref. Julho/2026, CA 006/2022-MPAM/PGJ, 1º TA e SEI 2026.019354.</t>
  </si>
  <si>
    <t>FATURA 723344820166507/2026</t>
  </si>
  <si>
    <t>1645/2026</t>
  </si>
  <si>
    <t>2026.019354</t>
  </si>
  <si>
    <t>Liquidação da NE nº 2026NE0000877 - Ref. ao fornecimento de água potável às PJs de Tabatinga, fatura 7233448186759, ref. Julho/2026, CA 006/2022-MPAM/PGJ, 1º TA e SEI 2026.019354.</t>
  </si>
  <si>
    <t>FATURA 723344818675907/2026</t>
  </si>
  <si>
    <t>1646/2026</t>
  </si>
  <si>
    <t>Liquidação da NE nº 2026NE0000877 - Ref. ao fornecimento de água potável às PJs de Codajás, fatura 7233448243915, ref. Julho/2026, CA 006/2022-MPAM/PGJ, 1º TA e SEI 2026.019354.</t>
  </si>
  <si>
    <t>FATURA 723344824391507/2026</t>
  </si>
  <si>
    <t>1647/2026</t>
  </si>
  <si>
    <t>Liquidação da NE nº 2026NE0000877 - Ref. ao fornecimento de água potável às PJs de Autazes, fatura 7233448243956, ref. Julho/2026, CA 006/2022-MPAM/PGJ, 1º TA e SEI 2026.019354.</t>
  </si>
  <si>
    <t>FATURA 723344824395607/2026</t>
  </si>
  <si>
    <t>1648/2026</t>
  </si>
  <si>
    <t>Liquidação da NE nº 2026NE0000877 - Ref. ao fornecimento de água potável às PJs de Carauari, fatura 7233448169995, ref. Julho/2026, CA 006/2022-MPAM/PGJ, 1º TA e SEI 2026.019354.</t>
  </si>
  <si>
    <t>FATURA 723344816999507/2026</t>
  </si>
  <si>
    <t>1649/2026</t>
  </si>
  <si>
    <t>Liquidação da NE nº 2026NE0000877 - Ref. ao fornecimento de água potável às PJs de Juruá, fatura 7233448360883, ref. Julho/2026, CA 006/2022-MPAM/PGJ, 1º TA e SEI 2026.019354.</t>
  </si>
  <si>
    <t>FATURA 723344836088307/2026</t>
  </si>
  <si>
    <t>1650/2026</t>
  </si>
  <si>
    <t>JF ENGENHARIA E SERVICOS ESPECIALIZADOS LTDA</t>
  </si>
  <si>
    <t>Liquidação da NE nº 2026NE0000813 - Ref. a serviços continuados de limpeza, conservação, higienização, copa, garçom, lavagem de veículos, jardinagem, manutenção predial e recepção, com materiais e equipamentos, competência Julho/2026, Contrato 018/2025, 3º TA, NFSe 770, SEI 2026.018370.</t>
  </si>
  <si>
    <t>770/2026</t>
  </si>
  <si>
    <t>1651/2026</t>
  </si>
  <si>
    <t>2026.018370</t>
  </si>
  <si>
    <t>CERRADO VIAGENS LTDA</t>
  </si>
  <si>
    <t>Liquidação da NE nº 2026NE0000797 - Ref. a prestação de serviço de emissão, reserva e remarcação de bilhetes para voos nacionais e internacionais (C.A. N° 019/2023 - MP/PGJ - 4ºT.A.) referente a Julho/2026, conforme Fatura Nº 18104 e demais documentos contidos no SEI 2026.018609.</t>
  </si>
  <si>
    <t>FATURA 18104/2026</t>
  </si>
  <si>
    <t>1672/2026</t>
  </si>
  <si>
    <t>2026.018609</t>
  </si>
  <si>
    <t>Liquidação da NE nº 2026NE0000797 - Ref. a prestação de serviço de emissão, reserva e remarcação de bilhetes para voos nacionais e internacionais (C.A. N° 019/2023 - MP/PGJ - 4ºT.A.) referente a Julho/2026, conforme Fatura Nº 18105 e demais documentos contidos no SEI 2026.018609.</t>
  </si>
  <si>
    <t>FATURA 18105/2026</t>
  </si>
  <si>
    <t>1673/2026</t>
  </si>
  <si>
    <t>Liquidação da NE nº 2026NE0001010 - Ref. a prestação de serviço de emissão, reserva e remarcação de bilhetes para voos nacionais e internacionais (C.A. N° 019/2023 - MP/PGJ - 4ºT.A.) referente a Julho/2026, conforme Fatura Nº 18105 e demais documentos contidos no SEI 2026.018609.</t>
  </si>
  <si>
    <t>1674/2026</t>
  </si>
  <si>
    <t>Liquidação da NE nº 2026NE0001389 - Ref. ao fornecimento de coffee break para 40 pessoas, destinado à sessão extraordinária solene de posse do Senhor Zacarias Laureano de Souza Neto, mediante Ata de Registro de Preços nº 07.2026.CPL, conf. NFSe nº 168 e docs. no SEI 2026.019202.</t>
  </si>
  <si>
    <t>168/2026</t>
  </si>
  <si>
    <t>1680/2026</t>
  </si>
  <si>
    <t>2026.019202</t>
  </si>
  <si>
    <t>Liquidação da NE nº 2026NE0001417 - Ref. ao fornecimento de coffee break para 70 pessoas, destinado ao evento Agosto Lilás e 10 anos do Programa Recomeçar, mediante Ata de Registro de Preços nº 07.2026.CPL, conf. NFSe nº 169 e docs. no SEI 2026.019204.</t>
  </si>
  <si>
    <t>169/2026</t>
  </si>
  <si>
    <t>1681/2026</t>
  </si>
  <si>
    <t>2026.019204</t>
  </si>
  <si>
    <t>MASTER DESENVOLVIMENTO LTDA</t>
  </si>
  <si>
    <t>Liquidação da NE nº 2026NE0000149 - Ref. à prestação de serviços de apoio administrativo na área de cerimonial, com 3 postos de cerimonialistas, CA 004/2026-MP/PGJ, NFSe 42, competência julho/2026, conf. docs do PI-SEI 2026.018685.</t>
  </si>
  <si>
    <t>1685/2026</t>
  </si>
  <si>
    <t>2026.018685</t>
  </si>
  <si>
    <t xml:space="preserve"> ANA STEFANIE DA COSTA PAIVA LTDA</t>
  </si>
  <si>
    <t>Liquidação da NE nº 2025NE0001568 - Ref. à prestação de serviços de coleta e análise laboratoriais da qualidade dos efluentes da ETE instalada na sede da PGJ/AM, no mês de Julho/2026. Conforme NF-nº 341 e demais documentos no SEI 2026.019330.</t>
  </si>
  <si>
    <t>341/2026</t>
  </si>
  <si>
    <t>1688/2026</t>
  </si>
  <si>
    <t>2026.019330</t>
  </si>
  <si>
    <t>CONSELHO REGIONAL DE ENGENHARIA E AGRONOMIA DO ESTADO DO AMAZONAS</t>
  </si>
  <si>
    <t xml:space="preserve">Liquidação da NE nº 2026NE0001569   - Ref. ao pagamento de ART referente aos Laudos de Avaliação de Imóvel solicitados pela 13ª PRODEPPP, doc 29091288307515631-2, conf. Despacho Nº 816.2026.03AJ-SUBADM e SEI 2026.020054.  </t>
  </si>
  <si>
    <t>BOLETO  290912883075156312/2026</t>
  </si>
  <si>
    <t>1716/2026</t>
  </si>
  <si>
    <t>2026.020054</t>
  </si>
  <si>
    <t xml:space="preserve">Liquidação da NE nº 2026NE0001570   - Ref. ao pagamento de ART referente aos Laudos de Avaliação de Imóvel solicitados pela 13ª PRODEPPP, doc 29091288307515636-3 , conf. Despacho Nº 816.2026.03AJ-SUBADM e SEI 2026.020054.  </t>
  </si>
  <si>
    <t>BOLETO 290912883075156363/2026</t>
  </si>
  <si>
    <t>1717/2026</t>
  </si>
  <si>
    <t>HOUSE LTDA</t>
  </si>
  <si>
    <t>Liquidação da NE nº 2026NE0001374 - Ref. à contratação de empresa especializada na prestação de serviços gráficos e confecção de materiais personalizados (01 QUADRO COM MOLDURA TIPO SANDUÍCHE EM VIDRO) destinado à Promotoria de Justiça de Alvarães, Ata de RP 11.2025.CPL e NAD Nº 303.2026.DOF. Conf. NFSe nº 228 e demais docs. no SEI 2026.019365.</t>
  </si>
  <si>
    <t>228/2026</t>
  </si>
  <si>
    <t>1725/2026</t>
  </si>
  <si>
    <t>2026.019365</t>
  </si>
  <si>
    <t>Liquidação da NE nº 2026NE0000184 - Ref. serviço execução de Sistema Prodam RH (CA 002/2025– MP/PGJ), referente ao mês de Julho/2026, conforme NFS-nº 3369 e documentos no SEI 2026.018325.</t>
  </si>
  <si>
    <t>3369/2026</t>
  </si>
  <si>
    <t>1726/2026</t>
  </si>
  <si>
    <t>2026.018325</t>
  </si>
  <si>
    <t>Liquidação da NE nº 2026NE0000799 - Ref. a prestação de serviço de solução de firewall de próxima geração em alta disponibilidade, com monitoramento (CA 004/2023-MP/PGJ - 1ºT.A.) ref. a MAIO/2026 (parcela 32 de 48) conforme NFS-e n° 173 e demais documentos no SEI 2026.018768.</t>
  </si>
  <si>
    <t>173/2026</t>
  </si>
  <si>
    <t>1734/2026</t>
  </si>
  <si>
    <t>2026.018768</t>
  </si>
  <si>
    <t>Liquidação da NE nº 2026NE0000799 - Ref. a prestação de serviço de solução de firewall de próxima geração em alta disponibilidade, com monitoramento (CA 004/2023-MP/PGJ - 1ºT.A.) ref. a MAIO/2026 (parcela 32 de 48) conforme NFS-e n° 174 e demais documentos no SEI 2026.018768.</t>
  </si>
  <si>
    <t>174/2026</t>
  </si>
  <si>
    <t>1735/2026</t>
  </si>
  <si>
    <t>Liquidação da NE nº 2026NE0000257 - Ref. serviços de conectividade à internet via satélite LEO e cessão de infraestrutura/equip. de rede p/ PJs do Interior, CA 023/2024-MPAM, 1º TA, comp. Junho/2026, NFCom 408 e SEI 2026.015865.</t>
  </si>
  <si>
    <t>408/2026</t>
  </si>
  <si>
    <t>1736/2026</t>
  </si>
  <si>
    <t>2026.015865</t>
  </si>
  <si>
    <t>Liquidação da NE nº 2026NE0000831 - Ref. serviços de conectividade à internet via satélite LEO e cessão de infraestrutura/equip. de rede p/ PJs do Interior, CA 023/2024-MPAM, 1º TA, comp. Junho/2026, NFCom 408 e SEI 2026.015865.</t>
  </si>
  <si>
    <t>1737/2026</t>
  </si>
  <si>
    <t>Liquidação da NE nº 2026NE0001384 - Ref. a diferença dos custos com mão de obra, repactuados com base no 6º TA ao Contrato 025/2022 - MP/PGJ, no período de janeiro a julho/2026, NFS-e nº 98, SEI 2026.020238.</t>
  </si>
  <si>
    <t>98/2026</t>
  </si>
  <si>
    <t>1740/2026</t>
  </si>
  <si>
    <t>2026.020238</t>
  </si>
  <si>
    <t>Fonte da informação: Sistema eletronico de informações (SEI) e sistema AFI. DOF/MPAM.</t>
  </si>
  <si>
    <t>FUNDAMENTO LEGAL: Lei nº 4.320/1964, art. 63; Decreto nº 93.872/1986, art. 36; Lei nº</t>
  </si>
  <si>
    <t>8.666/1993 art. 73; Lei nº 14.129/2021, art. 29, § 2º, VI; Lei nº 14.133/2021, arts. 140 e 141, § 3º; e</t>
  </si>
  <si>
    <t>Instrução Normativa nº 2/2016 do Ministério do Planejamento, art. 3º.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</si>
</sst>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$-416]d/m/yyyy"/>
    <numFmt numFmtId="167" formatCode="_-&quot;R$ &quot;* #,##0.00_-;&quot;-R$ &quot;* #,##0.00_-;_-&quot;R$ &quot;* \-??_-;_-@_-"/>
    <numFmt numFmtId="168" formatCode="&quot;R$&quot;\ #,##0.00"/>
    <numFmt numFmtId="169" formatCode="_-[$R$-416]\ * #,##0.00_-;\-[$R$-416]\ * #,##0.00_-;_-[$R$-416]\ * &quot;-&quot;??_-;_-@_-"/>
  </numFmts>
  <fonts count="1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Liberation Sans1"/>
      <family val="2"/>
      <charset val="1"/>
    </font>
    <font>
      <b/>
      <sz val="14"/>
      <color rgb="FFFF0000"/>
      <name val="Arial1"/>
      <charset val="1"/>
    </font>
    <font>
      <b/>
      <sz val="16"/>
      <color rgb="FF000000"/>
      <name val="Arial1"/>
      <charset val="1"/>
    </font>
    <font>
      <b/>
      <sz val="14"/>
      <color rgb="FF000000"/>
      <name val="Arial"/>
      <family val="2"/>
      <charset val="1"/>
    </font>
    <font>
      <b/>
      <sz val="14"/>
      <color theme="4" tint="-0.249977111117893"/>
      <name val="Arial"/>
      <family val="2"/>
    </font>
    <font>
      <b/>
      <sz val="12"/>
      <color rgb="FFFFFFFF"/>
      <name val="Arial1"/>
      <charset val="1"/>
    </font>
    <font>
      <sz val="11"/>
      <name val="Calibri"/>
      <family val="2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C00000"/>
      </patternFill>
    </fill>
    <fill>
      <patternFill patternType="solid">
        <fgColor rgb="FF808080"/>
        <bgColor rgb="FF969696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7" fontId="1" fillId="0" borderId="0" applyBorder="0" applyProtection="0"/>
    <xf numFmtId="0" fontId="9" fillId="0" borderId="0" applyBorder="0" applyProtection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left"/>
    </xf>
    <xf numFmtId="0" fontId="5" fillId="0" borderId="1" xfId="3" applyFont="1" applyBorder="1" applyAlignment="1">
      <alignment horizontal="left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2" applyAlignment="1">
      <alignment wrapText="1"/>
    </xf>
    <xf numFmtId="0" fontId="9" fillId="0" borderId="2" xfId="2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67" fontId="8" fillId="0" borderId="2" xfId="1" applyFont="1" applyBorder="1" applyAlignment="1" applyProtection="1">
      <alignment vertical="center" wrapText="1"/>
    </xf>
    <xf numFmtId="0" fontId="10" fillId="0" borderId="0" xfId="0" applyFont="1" applyAlignment="1">
      <alignment wrapText="1"/>
    </xf>
    <xf numFmtId="0" fontId="9" fillId="0" borderId="2" xfId="2" applyBorder="1" applyAlignment="1">
      <alignment wrapText="1"/>
    </xf>
    <xf numFmtId="0" fontId="9" fillId="0" borderId="2" xfId="2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2" applyFont="1" applyBorder="1" applyAlignment="1">
      <alignment wrapText="1"/>
    </xf>
    <xf numFmtId="167" fontId="8" fillId="0" borderId="2" xfId="1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0" fillId="0" borderId="0" xfId="0" applyFont="1"/>
    <xf numFmtId="49" fontId="8" fillId="0" borderId="2" xfId="0" applyNumberFormat="1" applyFont="1" applyBorder="1" applyAlignment="1">
      <alignment horizontal="center" vertical="center"/>
    </xf>
    <xf numFmtId="167" fontId="8" fillId="0" borderId="2" xfId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0" xfId="0" applyFont="1"/>
    <xf numFmtId="167" fontId="8" fillId="0" borderId="2" xfId="1" applyFont="1" applyBorder="1" applyAlignment="1">
      <alignment vertical="center"/>
    </xf>
    <xf numFmtId="0" fontId="9" fillId="0" borderId="0" xfId="2" applyAlignment="1">
      <alignment horizontal="center" vertical="center"/>
    </xf>
    <xf numFmtId="0" fontId="12" fillId="0" borderId="2" xfId="2" applyFont="1" applyBorder="1" applyAlignment="1">
      <alignment vertical="center" wrapText="1"/>
    </xf>
    <xf numFmtId="0" fontId="12" fillId="0" borderId="2" xfId="2" applyFont="1" applyBorder="1" applyAlignment="1" applyProtection="1">
      <alignment wrapText="1"/>
    </xf>
    <xf numFmtId="168" fontId="8" fillId="0" borderId="2" xfId="0" applyNumberFormat="1" applyFont="1" applyBorder="1" applyAlignment="1">
      <alignment horizontal="center" vertical="center" wrapText="1"/>
    </xf>
    <xf numFmtId="0" fontId="9" fillId="0" borderId="3" xfId="2" applyBorder="1" applyAlignment="1">
      <alignment horizontal="center" vertical="center"/>
    </xf>
    <xf numFmtId="0" fontId="9" fillId="0" borderId="3" xfId="2" applyBorder="1" applyAlignment="1">
      <alignment horizontal="center" vertical="center" wrapText="1"/>
    </xf>
    <xf numFmtId="169" fontId="8" fillId="0" borderId="2" xfId="1" applyNumberFormat="1" applyFont="1" applyBorder="1" applyAlignment="1">
      <alignment horizontal="right" vertical="center" wrapText="1"/>
    </xf>
    <xf numFmtId="0" fontId="8" fillId="0" borderId="2" xfId="2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</cellXfs>
  <cellStyles count="4">
    <cellStyle name="Hiperlink" xfId="2" builtinId="8"/>
    <cellStyle name="Moeda" xfId="1" builtinId="4"/>
    <cellStyle name="Normal" xfId="0" builtinId="0"/>
    <cellStyle name="Normal 2" xfId="3" xr:uid="{E9DA3841-9ECF-4DF6-B8F6-91AFD45448DB}"/>
  </cellStyles>
  <dxfs count="2">
    <dxf>
      <numFmt numFmtId="165" formatCode="00&quot;.&quot;000&quot;.&quot;000&quot;/&quot;0000&quot;-&quot;00"/>
    </dxf>
    <dxf>
      <numFmt numFmtId="164" formatCode="000&quot;.&quot;000&quot;.&quot;000&quot;-&quot;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885264</xdr:colOff>
      <xdr:row>0</xdr:row>
      <xdr:rowOff>824565</xdr:rowOff>
    </xdr:to>
    <xdr:pic>
      <xdr:nvPicPr>
        <xdr:cNvPr id="2" name="Figuras 7">
          <a:extLst>
            <a:ext uri="{FF2B5EF4-FFF2-40B4-BE49-F238E27FC236}">
              <a16:creationId xmlns:a16="http://schemas.microsoft.com/office/drawing/2014/main" id="{A48CBAF2-DFCC-45B9-ACDC-1197A13DBEE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133289" cy="82456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peam.sharepoint.com/sites/DOF/Shared%20Documents/General/DOF/ANO%202026/TRANSPAR&#202;NCIA/1%20-%20ORDEM%20CRONOL&#211;GICA%20DE%20PAGAMENTOS/08.%20Agosto/8.%20ORDEM_CRONOL&#211;GICA_%20DE_%20PAGAMENTOS_AGOSTO.xlsx" TargetMode="External"/><Relationship Id="rId1" Type="http://schemas.openxmlformats.org/officeDocument/2006/relationships/externalLinkPath" Target="8.%20ORDEM_CRONOL&#211;GICA_%20DE_%20PAGAMENTOS_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ns"/>
      <sheetName val="Locações"/>
      <sheetName val="Serviços"/>
      <sheetName val="Obras"/>
    </sheetNames>
    <sheetDataSet>
      <sheetData sheetId="0">
        <row r="2">
          <cell r="M2" t="str">
            <v>AGOSTO/2026</v>
          </cell>
        </row>
        <row r="22">
          <cell r="A22" t="str">
            <v>Data da última atualização: 02/09/2026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pam.mp.br/images-j5/DOF/2026/TRANSPARENCIA/Ordem%20Cronologica/Agosto/Servicos/NFS_168_2026_CONTEMPORANEO.pdf" TargetMode="External"/><Relationship Id="rId21" Type="http://schemas.openxmlformats.org/officeDocument/2006/relationships/hyperlink" Target="https://www.mpam.mp.br/images/1%C2%BA_TA_ao_CT_023-2024_-_MP-PGJ_8a6fe.pdf" TargetMode="External"/><Relationship Id="rId42" Type="http://schemas.openxmlformats.org/officeDocument/2006/relationships/hyperlink" Target="https://www.mpam.mp.br/images-j5/DOF/2026/TRANSPARENCIA/Ordem%20Cronologica/Agosto/Servicos/NFS_442_2026_BESSA_E_SALES.pdf" TargetMode="External"/><Relationship Id="rId63" Type="http://schemas.openxmlformats.org/officeDocument/2006/relationships/hyperlink" Target="https://www.mpam.mp.br/images-j5/DOF/2026/TRANSPARENCIA/Ordem%20Cronologica/Agosto/Servicos/NFS_153_2026_CONTEMPORANEO.pdf" TargetMode="External"/><Relationship Id="rId84" Type="http://schemas.openxmlformats.org/officeDocument/2006/relationships/hyperlink" Target="https://www.mpam.mp.br/images-j5/DCCON/2026/TERMOS%20ADITIVOS%20-%20CONTRATO/4o%20TA%20AO%20CT%20008-2023.pdf" TargetMode="External"/><Relationship Id="rId138" Type="http://schemas.openxmlformats.org/officeDocument/2006/relationships/hyperlink" Target="https://www.mpam.mp.br/images/1%C2%BA_TA_ao_CT_023-2024_-_MP-PGJ_8a6fe.pdf" TargetMode="External"/><Relationship Id="rId107" Type="http://schemas.openxmlformats.org/officeDocument/2006/relationships/hyperlink" Target="https://www.mpam.mp.br/images/1%C2%BA_TA_%C3%A0_CC_006-2022_-_MP-PGJ_db10d.pdf" TargetMode="External"/><Relationship Id="rId11" Type="http://schemas.openxmlformats.org/officeDocument/2006/relationships/hyperlink" Target="https://www.mpam.mp.br/images/CT_022-2025_a6670.pdf" TargetMode="External"/><Relationship Id="rId32" Type="http://schemas.openxmlformats.org/officeDocument/2006/relationships/hyperlink" Target="https://www.mpam.mp.br/images-j5/DOF/2026/TRANSPARENCIA/Ordem%20Cronologica/Agosto/Servicos/FATURA_2333660_2025_MANAUS_AMBIENTAL.pdf" TargetMode="External"/><Relationship Id="rId37" Type="http://schemas.openxmlformats.org/officeDocument/2006/relationships/hyperlink" Target="https://www.mpam.mp.br/images-j5/DOF/2026/TRANSPARENCIA/Ordem%20Cronologica/Agosto/Servicos/BOLETO_290912883074841151_2026_CREA_AM.pdf" TargetMode="External"/><Relationship Id="rId53" Type="http://schemas.openxmlformats.org/officeDocument/2006/relationships/hyperlink" Target="https://www.mpam.mp.br/images-j5/DOF/2026/TRANSPARENCIA/Ordem%20Cronologica/Agosto/Servicos/NFS_3282_2026_SOFTPLAN.pdf" TargetMode="External"/><Relationship Id="rId58" Type="http://schemas.openxmlformats.org/officeDocument/2006/relationships/hyperlink" Target="https://www.mpam.mp.br/images-j5/DOF/2026/TRANSPARENCIA/Ordem%20Cronologica/Agosto/Servicos/NFS_320_2026_MET.pdf" TargetMode="External"/><Relationship Id="rId74" Type="http://schemas.openxmlformats.org/officeDocument/2006/relationships/hyperlink" Target="https://www.mpam.mp.br/images-j5/DOF/2026/TRANSPARENCIA/Ordem%20Cronologica/Agosto/Servicos/NFS_4890_2026_LOGIC_PRO.pdf" TargetMode="External"/><Relationship Id="rId79" Type="http://schemas.openxmlformats.org/officeDocument/2006/relationships/hyperlink" Target="https://www.mpam.mp.br/images-j5/DOF/2026/TRANSPARENCIA/Ordem%20Cronologica/Agosto/Servicos/NFS_5_2026_SERVIX_INFORMATICA.pdf" TargetMode="External"/><Relationship Id="rId102" Type="http://schemas.openxmlformats.org/officeDocument/2006/relationships/hyperlink" Target="https://www.mpam.mp.br/images/CT_01-2024_-_MP-PGJ_ac2a1.pdf" TargetMode="External"/><Relationship Id="rId123" Type="http://schemas.openxmlformats.org/officeDocument/2006/relationships/hyperlink" Target="https://www.mpam.mp.br/images-j5/DCCON/2026/TERMOS%20ADITIVOS%20-%20CONTRATO/4o%20TA%20ao%20CT%20019-2023.pdf" TargetMode="External"/><Relationship Id="rId128" Type="http://schemas.openxmlformats.org/officeDocument/2006/relationships/hyperlink" Target="https://www.mpam.mp.br/images-j5/DOF/2026/TRANSPARENCIA/Ordem%20Cronologica/Agosto/Servicos/NFS_228_2026_HOUSE.pdf" TargetMode="External"/><Relationship Id="rId5" Type="http://schemas.openxmlformats.org/officeDocument/2006/relationships/hyperlink" Target="https://www.mpam.mp.br/images/3%C2%BA_TA_ao_CT_032-2021_-_MP-PGJ_67e3e.pdf" TargetMode="External"/><Relationship Id="rId90" Type="http://schemas.openxmlformats.org/officeDocument/2006/relationships/hyperlink" Target="https://www.mpam.mp.br/images-j5/DOF/2026/TRANSPARENCIA/Ordem%20Cronologica/Agosto/Locacoes/NFS_0351878_2026_LINK_CARD.pdf" TargetMode="External"/><Relationship Id="rId95" Type="http://schemas.openxmlformats.org/officeDocument/2006/relationships/hyperlink" Target="https://www.mpam.mp.br/images-j5/DOF/2026/TRANSPARENCIA/Ordem%20Cronologica/Agosto/Locacoes/FATURA_723344820166507_2026_COSAMA_CAREIRO_DA_VARZEA.pdf" TargetMode="External"/><Relationship Id="rId22" Type="http://schemas.openxmlformats.org/officeDocument/2006/relationships/hyperlink" Target="https://www.mpam.mp.br/images/1%C2%BA_TA_ao_CT_023-2024_-_MP-PGJ_8a6fe.pdf" TargetMode="External"/><Relationship Id="rId27" Type="http://schemas.openxmlformats.org/officeDocument/2006/relationships/hyperlink" Target="https://www.mpam.mp.br/images-j5/DCCON/2026/TERMOS%20ADITIVOS%20-%20CONTRATO/3o%20TA%20AO%20CT%20007-2023.pdf" TargetMode="External"/><Relationship Id="rId43" Type="http://schemas.openxmlformats.org/officeDocument/2006/relationships/hyperlink" Target="https://www.mpam.mp.br/images-j5/DOF/2026/TRANSPARENCIA/Ordem%20Cronologica/Agosto/Servicos/NFS_824322_2026_SERPRO.pdf" TargetMode="External"/><Relationship Id="rId48" Type="http://schemas.openxmlformats.org/officeDocument/2006/relationships/hyperlink" Target="https://www.mpam.mp.br/images-j5/DOF/2026/TRANSPARENCIA/Ordem%20Cronologica/Agosto/Servicos/NFS_988933_2026_SERPRO.pdf" TargetMode="External"/><Relationship Id="rId64" Type="http://schemas.openxmlformats.org/officeDocument/2006/relationships/hyperlink" Target="https://www.mpam.mp.br/images-j5/DOF/2026/TRANSPARENCIA/Ordem%20Cronologica/Agosto/Servicos/NFS_154_2026_CONTEMPORANEO.pdf" TargetMode="External"/><Relationship Id="rId69" Type="http://schemas.openxmlformats.org/officeDocument/2006/relationships/hyperlink" Target="https://www.mpam.mp.br/images-j5/DOF/2026/TRANSPARENCIA/Ordem%20Cronologica/Agosto/Servicos/FATURA_86645_2026_CORREIOS.pdf" TargetMode="External"/><Relationship Id="rId113" Type="http://schemas.openxmlformats.org/officeDocument/2006/relationships/hyperlink" Target="https://www.mpam.mp.br/images-j5/DCCON/2026/TERMOS%20ADITIVOS%20-%20CONTRATO/3o%20TA%20AO%20CT%20018-2025.pdf" TargetMode="External"/><Relationship Id="rId118" Type="http://schemas.openxmlformats.org/officeDocument/2006/relationships/hyperlink" Target="https://www.mpam.mp.br/images-j5/DOF/2026/TRANSPARENCIA/Ordem%20Cronologica/Agosto/Servicos/NFS_169_2026_CONTEMPORANEO.pdf" TargetMode="External"/><Relationship Id="rId134" Type="http://schemas.openxmlformats.org/officeDocument/2006/relationships/hyperlink" Target="https://www.mpam.mp.br/images-j5/DOF/2026/TRANSPARENCIA/Ordem%20Cronologica/Agosto/Servicos/NFS_408_2026_VIA_DIRETA.pdf" TargetMode="External"/><Relationship Id="rId139" Type="http://schemas.openxmlformats.org/officeDocument/2006/relationships/hyperlink" Target="https://www.mpam.mp.br/images/1%C2%BA_TA_ao_CT_023-2024_-_MP-PGJ_8a6fe.pdf" TargetMode="External"/><Relationship Id="rId80" Type="http://schemas.openxmlformats.org/officeDocument/2006/relationships/hyperlink" Target="https://www.mpam.mp.br/images-j5/DOF/2026/TRANSPARENCIA/Ordem%20Cronologica/Agosto/Servicos/NFS_319062_2026_PRIME.pdf" TargetMode="External"/><Relationship Id="rId85" Type="http://schemas.openxmlformats.org/officeDocument/2006/relationships/hyperlink" Target="https://www.mpam.mp.br/images-j5/DCCON/2026/TERMOS%20ADITIVOS%20-%20CONTRATO/2o%20TA%20ao%20CT%20019-2025.pdf" TargetMode="External"/><Relationship Id="rId12" Type="http://schemas.openxmlformats.org/officeDocument/2006/relationships/hyperlink" Target="https://www.mpam.mp.br/images/CT_022-2025_a6670.pdf" TargetMode="External"/><Relationship Id="rId17" Type="http://schemas.openxmlformats.org/officeDocument/2006/relationships/hyperlink" Target="https://www.mpam.mp.br/images/4%C2%BA_TA_ao_CT_019-2021_9db96.pdf" TargetMode="External"/><Relationship Id="rId33" Type="http://schemas.openxmlformats.org/officeDocument/2006/relationships/hyperlink" Target="https://www.mpam.mp.br/images-j5/DOF/2026/TRANSPARENCIA/Ordem%20Cronologica/Agosto/Servicos/FATURA_2099897_2026_MANAUS_AMBIENTAL.pdf" TargetMode="External"/><Relationship Id="rId38" Type="http://schemas.openxmlformats.org/officeDocument/2006/relationships/hyperlink" Target="https://www.mpam.mp.br/images-j5/DOF/2026/TRANSPARENCIA/Ordem%20Cronologica/Agosto/Servicos/FATURA_0300039391436_2026_OI.pdf" TargetMode="External"/><Relationship Id="rId59" Type="http://schemas.openxmlformats.org/officeDocument/2006/relationships/hyperlink" Target="https://www.mpam.mp.br/images-j5/DOF/2026/TRANSPARENCIA/Ordem%20Cronologica/Agosto/Servicos/NFS_322_2026_MET.pdf" TargetMode="External"/><Relationship Id="rId103" Type="http://schemas.openxmlformats.org/officeDocument/2006/relationships/hyperlink" Target="https://www.mpam.mp.br/images/CCT_n%C2%BA_07-2024-MP-PGJ_2d3d7.pdf" TargetMode="External"/><Relationship Id="rId108" Type="http://schemas.openxmlformats.org/officeDocument/2006/relationships/hyperlink" Target="https://www.mpam.mp.br/images/1%C2%BA_TA_%C3%A0_CC_006-2022_-_MP-PGJ_db10d.pdf" TargetMode="External"/><Relationship Id="rId124" Type="http://schemas.openxmlformats.org/officeDocument/2006/relationships/hyperlink" Target="https://www.mpam.mp.br/images-j5/DCCON/2026/CONTRATOS/CT%20004-2026.pdf" TargetMode="External"/><Relationship Id="rId129" Type="http://schemas.openxmlformats.org/officeDocument/2006/relationships/hyperlink" Target="https://www.mpam.mp.br/images-j5/DOF/2026/TRANSPARENCIA/Ordem%20Cronologica/Agosto/Servicos/NFS_3369_2026_PRODAM.pdf" TargetMode="External"/><Relationship Id="rId54" Type="http://schemas.openxmlformats.org/officeDocument/2006/relationships/hyperlink" Target="https://www.mpam.mp.br/images-j5/DOF/2026/TRANSPARENCIA/Ordem%20Cronologica/Agosto/Servicos/RECIBO_01_2026_INSTITUTO_ROBERTO_LYRA.pdf" TargetMode="External"/><Relationship Id="rId70" Type="http://schemas.openxmlformats.org/officeDocument/2006/relationships/hyperlink" Target="https://www.mpam.mp.br/images-j5/DOF/2026/TRANSPARENCIA/Ordem%20Cronologica/Agosto/Servicos/FATURA_86645_2026_CORREIOS.pdf" TargetMode="External"/><Relationship Id="rId75" Type="http://schemas.openxmlformats.org/officeDocument/2006/relationships/hyperlink" Target="https://www.mpam.mp.br/images-j5/DOF/2026/TRANSPARENCIA/Ordem%20Cronologica/Agosto/Servicos/NFS_82_2026_G_REFRIGERACAO.pdf" TargetMode="External"/><Relationship Id="rId91" Type="http://schemas.openxmlformats.org/officeDocument/2006/relationships/hyperlink" Target="https://www.mpam.mp.br/images-j5/DOF/2026/TRANSPARENCIA/Ordem%20Cronologica/Agosto/Locacoes/FATURA_006_2026_MBM_SEGURADORA.pdf" TargetMode="External"/><Relationship Id="rId96" Type="http://schemas.openxmlformats.org/officeDocument/2006/relationships/hyperlink" Target="https://www.mpam.mp.br/images-j5/DOF/2026/TRANSPARENCIA/Ordem%20Cronologica/Agosto/Locacoes/FATURA_723344818675907_2026_COSAMA_TABATINGA.pdf" TargetMode="External"/><Relationship Id="rId140" Type="http://schemas.openxmlformats.org/officeDocument/2006/relationships/hyperlink" Target="https://www.mpam.mp.br/images-j5/DCCON/2026/TERMOS%20ADITIVOS%20-%20CONTRATO/6o%20TA%20CT%20025-2022.pdf" TargetMode="External"/><Relationship Id="rId1" Type="http://schemas.openxmlformats.org/officeDocument/2006/relationships/hyperlink" Target="https://www.mpam.mp.br/images/1%C2%BA_TA_%C3%A0_CC_006-2023_-_MP-PGJ_bf2b1.pdf" TargetMode="External"/><Relationship Id="rId6" Type="http://schemas.openxmlformats.org/officeDocument/2006/relationships/hyperlink" Target="https://www.mpam.mp.br/images/3%C2%BA_TA_ao_CT_032-2021_-_MP-PGJ_67e3e.pdf" TargetMode="External"/><Relationship Id="rId23" Type="http://schemas.openxmlformats.org/officeDocument/2006/relationships/hyperlink" Target="https://www.mpam.mp.br/images-j5/DCCON/2026/CONVENIOS%20E%20ACORDOS/TCU%20003-2026%20-%20TJAM.pdf" TargetMode="External"/><Relationship Id="rId28" Type="http://schemas.openxmlformats.org/officeDocument/2006/relationships/hyperlink" Target="https://www.mpam.mp.br/images/1%C2%BA_TA_ao_CT_004-2023_-_MP-PGJ_67ebc.pdf" TargetMode="External"/><Relationship Id="rId49" Type="http://schemas.openxmlformats.org/officeDocument/2006/relationships/hyperlink" Target="https://www.mpam.mp.br/images-j5/DOF/2026/TRANSPARENCIA/Ordem%20Cronologica/Agosto/Servicos/NFS_2945_2026_SOFTPLAN.pdf" TargetMode="External"/><Relationship Id="rId114" Type="http://schemas.openxmlformats.org/officeDocument/2006/relationships/hyperlink" Target="https://www.mpam.mp.br/images-j5/DOF/2026/TRANSPARENCIA/Ordem%20Cronologica/Agosto/Servicos/FATURA_18104_2026_CERRADO_VIAGENS.pdf" TargetMode="External"/><Relationship Id="rId119" Type="http://schemas.openxmlformats.org/officeDocument/2006/relationships/hyperlink" Target="https://www.mpam.mp.br/images-j5/DOF/2026/TRANSPARENCIA/Ordem%20Cronologica/Agosto/Servicos/NFS_42_2026_MASTER_DESENVOLVIMENTO.pdf" TargetMode="External"/><Relationship Id="rId44" Type="http://schemas.openxmlformats.org/officeDocument/2006/relationships/hyperlink" Target="https://www.mpam.mp.br/images-j5/DOF/2026/TRANSPARENCIA/Ordem%20Cronologica/Agosto/Servicos/NFS_855047_2026_SERPRO.pdf" TargetMode="External"/><Relationship Id="rId60" Type="http://schemas.openxmlformats.org/officeDocument/2006/relationships/hyperlink" Target="https://www.mpam.mp.br/images-j5/DOF/2026/TRANSPARENCIA/Ordem%20Cronologica/Agosto/Servicos/NFS_323_2026_MET.pdf" TargetMode="External"/><Relationship Id="rId65" Type="http://schemas.openxmlformats.org/officeDocument/2006/relationships/hyperlink" Target="https://www.mpam.mp.br/images-j5/DOF/2026/TRANSPARENCIA/Ordem%20Cronologica/Agosto/Servicos/NFS_309_2026_VIA_DIRETA.pdf" TargetMode="External"/><Relationship Id="rId81" Type="http://schemas.openxmlformats.org/officeDocument/2006/relationships/hyperlink" Target="https://www.mpam.mp.br/images-j5/DOF/2026/TRANSPARENCIA/Ordem%20Cronologica/Agosto/Servicos/NFS_319061_2026_PRIME.pdf" TargetMode="External"/><Relationship Id="rId86" Type="http://schemas.openxmlformats.org/officeDocument/2006/relationships/hyperlink" Target="https://www.mpam.mp.br/images-j5/DCCON/2026/TERMOS%20ADITIVOS%20-%20CONTRATO/2o%20TA%20ao%20CT%20019-2025.pdf" TargetMode="External"/><Relationship Id="rId130" Type="http://schemas.openxmlformats.org/officeDocument/2006/relationships/hyperlink" Target="https://www.mpam.mp.br/images/CT_n.%C2%BA_002-2025_-_MP-PGJ_aed9a.pdf" TargetMode="External"/><Relationship Id="rId135" Type="http://schemas.openxmlformats.org/officeDocument/2006/relationships/hyperlink" Target="https://www.mpam.mp.br/images-j5/DOF/2026/TRANSPARENCIA/Ordem%20Cronologica/Agosto/Servicos/NFS_98_2026_G_REFRIGERACAO.pdf" TargetMode="External"/><Relationship Id="rId13" Type="http://schemas.openxmlformats.org/officeDocument/2006/relationships/hyperlink" Target="https://www.mpam.mp.br/images/CT_022-2025_a6670.pdf" TargetMode="External"/><Relationship Id="rId18" Type="http://schemas.openxmlformats.org/officeDocument/2006/relationships/hyperlink" Target="https://www.mpam.mp.br/images/4%C2%BA_TA_ao_CT_019-2021_9db96.pdf" TargetMode="External"/><Relationship Id="rId39" Type="http://schemas.openxmlformats.org/officeDocument/2006/relationships/hyperlink" Target="https://www.mpam.mp.br/images-j5/DOF/2026/TRANSPARENCIA/Ordem%20Cronologica/Agosto/Servicos/FATURA_0300039393091_2026%20_OI.pdf" TargetMode="External"/><Relationship Id="rId109" Type="http://schemas.openxmlformats.org/officeDocument/2006/relationships/hyperlink" Target="https://www.mpam.mp.br/images/1%C2%BA_TA_%C3%A0_CC_006-2022_-_MP-PGJ_db10d.pdf" TargetMode="External"/><Relationship Id="rId34" Type="http://schemas.openxmlformats.org/officeDocument/2006/relationships/hyperlink" Target="https://www.mpam.mp.br/images-j5/DOF/2026/TRANSPARENCIA/Ordem%20Cronologica/Agosto/Servicos/NFS_42_2026_CREDENCIAL_ENGENHARIA.pdf" TargetMode="External"/><Relationship Id="rId50" Type="http://schemas.openxmlformats.org/officeDocument/2006/relationships/hyperlink" Target="https://www.mpam.mp.br/images-j5/DOF/2026/TRANSPARENCIA/Ordem%20Cronologica/Agosto/Servicos/NFS_2944_2026_SOFTPLAN.pdf" TargetMode="External"/><Relationship Id="rId55" Type="http://schemas.openxmlformats.org/officeDocument/2006/relationships/hyperlink" Target="https://www.mpam.mp.br/images-j5/DOF/2026/TRANSPARENCIA/Ordem%20Cronologica/Agosto/Servicos/NFS_156_2026_A_S_PINTO.pdf" TargetMode="External"/><Relationship Id="rId76" Type="http://schemas.openxmlformats.org/officeDocument/2006/relationships/hyperlink" Target="https://www.mpam.mp.br/images-j5/DOF/2026/TRANSPARENCIA/Ordem%20Cronologica/Agosto/Servicos/FATURA_34_2026_PREVILEMOS.pdf" TargetMode="External"/><Relationship Id="rId97" Type="http://schemas.openxmlformats.org/officeDocument/2006/relationships/hyperlink" Target="https://www.mpam.mp.br/images-j5/DOF/2026/TRANSPARENCIA/Ordem%20Cronologica/Agosto/Locacoes/FATURA_723344824391507_2026_COSAMA_CODAJAS.pdf" TargetMode="External"/><Relationship Id="rId104" Type="http://schemas.openxmlformats.org/officeDocument/2006/relationships/hyperlink" Target="https://www.mpam.mp.br/images/2%C2%BA_TA_ao_CT_024-2023_6bd18.pdf" TargetMode="External"/><Relationship Id="rId120" Type="http://schemas.openxmlformats.org/officeDocument/2006/relationships/hyperlink" Target="https://www.mpam.mp.br/images-j5/DOF/2026/TRANSPARENCIA/Ordem%20Cronologica/Agosto/Servicos/NFS_341_2026_ANA_STEFANIE.pdf" TargetMode="External"/><Relationship Id="rId125" Type="http://schemas.openxmlformats.org/officeDocument/2006/relationships/hyperlink" Target="https://www.mpam.mp.br/images-j5/DCCON/2026/TERMOS%20ADITIVOS%20-%20CONTRATO/1o%20TA%20CC%20005-2025.pdf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www.mpam.mp.br/images/3%C2%BA_TA_ao_CT_032-2021_-_MP-PGJ_67e3e.pdf" TargetMode="External"/><Relationship Id="rId71" Type="http://schemas.openxmlformats.org/officeDocument/2006/relationships/hyperlink" Target="https://www.mpam.mp.br/images-j5/DOF/2026/TRANSPARENCIA/Ordem%20Cronologica/Agosto/Servicos/NFS_267_2026_MACRO_SERVICOS.pdf" TargetMode="External"/><Relationship Id="rId92" Type="http://schemas.openxmlformats.org/officeDocument/2006/relationships/hyperlink" Target="https://www.mpam.mp.br/images-j5/DOF/2026/TRANSPARENCIA/Ordem%20Cronologica/Agosto/Locacoes/NFS_571_2026_ALFAMA.pdf" TargetMode="External"/><Relationship Id="rId2" Type="http://schemas.openxmlformats.org/officeDocument/2006/relationships/hyperlink" Target="https://www.mpam.mp.br/images/Contratos/2023/Carta_Contrato/CCT_n%C2%BA_06-MP-PGJ_2a292.pdf" TargetMode="External"/><Relationship Id="rId29" Type="http://schemas.openxmlformats.org/officeDocument/2006/relationships/hyperlink" Target="https://www.mpam.mp.br/images/1%C2%BA_TA_ao_CT_004-2023_-_MP-PGJ_67ebc.pdf" TargetMode="External"/><Relationship Id="rId24" Type="http://schemas.openxmlformats.org/officeDocument/2006/relationships/hyperlink" Target="https://www.mpam.mp.br/images/4%C2%BA_TA_ao_CT_012-2021_-_MP-PGJ_abff4.pdf" TargetMode="External"/><Relationship Id="rId40" Type="http://schemas.openxmlformats.org/officeDocument/2006/relationships/hyperlink" Target="https://www.mpam.mp.br/images-j5/DOF/2026/TRANSPARENCIA/Ordem%20Cronologica/Agosto/Servicos/FATURA_0300039393091_2026%20_OI.pdf" TargetMode="External"/><Relationship Id="rId45" Type="http://schemas.openxmlformats.org/officeDocument/2006/relationships/hyperlink" Target="https://www.mpam.mp.br/images-j5/DOF/2026/TRANSPARENCIA/Ordem%20Cronologica/Agosto/Servicos/NFS_886747_2026_SERPRO.pdf" TargetMode="External"/><Relationship Id="rId66" Type="http://schemas.openxmlformats.org/officeDocument/2006/relationships/hyperlink" Target="https://www.mpam.mp.br/images-j5/DOF/2026/TRANSPARENCIA/Ordem%20Cronologica/Agosto/Servicos/NFS_224_2026_VIA_DIRETA.pdf" TargetMode="External"/><Relationship Id="rId87" Type="http://schemas.openxmlformats.org/officeDocument/2006/relationships/hyperlink" Target="https://www.mpam.mp.br/images/3%C2%BA_TA_ao_CT_035-2021_-_MP-PGJ_f068e.pdf" TargetMode="External"/><Relationship Id="rId110" Type="http://schemas.openxmlformats.org/officeDocument/2006/relationships/hyperlink" Target="https://www.mpam.mp.br/images/1%C2%BA_TA_%C3%A0_CC_006-2022_-_MP-PGJ_db10d.pdf" TargetMode="External"/><Relationship Id="rId115" Type="http://schemas.openxmlformats.org/officeDocument/2006/relationships/hyperlink" Target="https://www.mpam.mp.br/images-j5/DOF/2026/TRANSPARENCIA/Ordem%20Cronologica/Agosto/Servicos/FATURA_18105_2026_CERRADO_VIAGENS.pdf" TargetMode="External"/><Relationship Id="rId131" Type="http://schemas.openxmlformats.org/officeDocument/2006/relationships/hyperlink" Target="https://www.mpam.mp.br/images-j5/DOF/2026/TRANSPARENCIA/Ordem%20Cronologica/Agosto/Servicos/NFS_173_2026_SERVIX.pdf" TargetMode="External"/><Relationship Id="rId136" Type="http://schemas.openxmlformats.org/officeDocument/2006/relationships/hyperlink" Target="https://www.mpam.mp.br/images/1%C2%BA_TA_ao_CT_004-2023_-_MP-PGJ_67ebc.pdf" TargetMode="External"/><Relationship Id="rId61" Type="http://schemas.openxmlformats.org/officeDocument/2006/relationships/hyperlink" Target="https://www.mpam.mp.br/images-j5/DOF/2026/TRANSPARENCIA/Ordem%20Cronologica/Agosto/Servicos/NFS_324_2026_MET.pdf" TargetMode="External"/><Relationship Id="rId82" Type="http://schemas.openxmlformats.org/officeDocument/2006/relationships/hyperlink" Target="https://www.mpam.mp.br/images-j5/DOF/2026/TRANSPARENCIA/Ordem%20Cronologica/Agosto/Servicos/NFS_8547750_2026_PLUXEE_BENEFICIOS.pdf" TargetMode="External"/><Relationship Id="rId19" Type="http://schemas.openxmlformats.org/officeDocument/2006/relationships/hyperlink" Target="https://www.mpam.mp.br/images-j5/DCCON/2026/TERMOS%20ADITIVOS%20-%20CONTRATO/2o%20TA%20ao%20CT%20017-2024.pdf" TargetMode="External"/><Relationship Id="rId14" Type="http://schemas.openxmlformats.org/officeDocument/2006/relationships/hyperlink" Target="https://www.mpam.mp.br/images/4%C2%BA_TA_ao_CT_019-2021_9db96.pdf" TargetMode="External"/><Relationship Id="rId30" Type="http://schemas.openxmlformats.org/officeDocument/2006/relationships/hyperlink" Target="https://www.mpam.mp.br/images/2%C2%BA_TA_%C3%A0_CC_007-2023_dae82.pdf" TargetMode="External"/><Relationship Id="rId35" Type="http://schemas.openxmlformats.org/officeDocument/2006/relationships/hyperlink" Target="https://www.mpam.mp.br/images-j5/DOF/2026/TRANSPARENCIA/Ordem%20Cronologica/Agosto/Servicos/NFS_36_2026_CREDENCIAL_ENGENHARIA.pdf" TargetMode="External"/><Relationship Id="rId56" Type="http://schemas.openxmlformats.org/officeDocument/2006/relationships/hyperlink" Target="https://www.mpam.mp.br/images-j5/DOF/2026/TRANSPARENCIA/Ordem%20Cronologica/Agosto/Servicos/NFS_1058_2026_2KS.pdf" TargetMode="External"/><Relationship Id="rId77" Type="http://schemas.openxmlformats.org/officeDocument/2006/relationships/hyperlink" Target="https://www.mpam.mp.br/images-j5/DOF/2026/TRANSPARENCIA/Ordem%20Cronologica/Agosto/Servicos/NFS_167_2026_CONTEMPORANEO.pdf" TargetMode="External"/><Relationship Id="rId100" Type="http://schemas.openxmlformats.org/officeDocument/2006/relationships/hyperlink" Target="https://www.mpam.mp.br/images-j5/DOF/2026/TRANSPARENCIA/Ordem%20Cronologica/Agosto/Locacoes/FATURA_723344836088307_2026_COSAMA_JURUA.pdf" TargetMode="External"/><Relationship Id="rId105" Type="http://schemas.openxmlformats.org/officeDocument/2006/relationships/hyperlink" Target="https://www.mpam.mp.br/images/1%C2%BA_TA_ao_CT_008-2025_5e850.pdf" TargetMode="External"/><Relationship Id="rId126" Type="http://schemas.openxmlformats.org/officeDocument/2006/relationships/hyperlink" Target="https://www.mpam.mp.br/images-j5/DOF/2026/TRANSPARENCIA/Ordem%20Cronologica/Agosto/Servicos/BOLETO_%20290912883075156312_2026_CREA_AM.pdf" TargetMode="External"/><Relationship Id="rId8" Type="http://schemas.openxmlformats.org/officeDocument/2006/relationships/hyperlink" Target="https://www.mpam.mp.br/images/CT_022-2025_a6670.pdf" TargetMode="External"/><Relationship Id="rId51" Type="http://schemas.openxmlformats.org/officeDocument/2006/relationships/hyperlink" Target="https://www.mpam.mp.br/images-j5/DOF/2026/TRANSPARENCIA/Ordem%20Cronologica/Agosto/Servicos/NFS_2944_2026_SOFTPLAN.pdf" TargetMode="External"/><Relationship Id="rId72" Type="http://schemas.openxmlformats.org/officeDocument/2006/relationships/hyperlink" Target="https://www.mpam.mp.br/images-j5/DOF/2026/TRANSPARENCIA/Ordem%20Cronologica/Agosto/Servicos/NFS_267_2026_MACRO_SERVICOS.pdf" TargetMode="External"/><Relationship Id="rId93" Type="http://schemas.openxmlformats.org/officeDocument/2006/relationships/hyperlink" Target="https://www.mpam.mp.br/images-j5/DOF/2026/TRANSPARENCIA/Ordem%20Cronologica/Agosto/Locacoes/NFS_180460_2026_VR_BENEFICIOS.pdf" TargetMode="External"/><Relationship Id="rId98" Type="http://schemas.openxmlformats.org/officeDocument/2006/relationships/hyperlink" Target="https://www.mpam.mp.br/images-j5/DOF/2026/TRANSPARENCIA/Ordem%20Cronologica/Agosto/Locacoes/FATURA_723344824395607_2026_COSAMA_AUTAZES.pdf" TargetMode="External"/><Relationship Id="rId121" Type="http://schemas.openxmlformats.org/officeDocument/2006/relationships/hyperlink" Target="https://www.mpam.mp.br/images-j5/DCCON/2026/TERMOS%20ADITIVOS%20-%20CONTRATO/4o%20TA%20ao%20CT%20019-2023.pdf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s://www.mpam.mp.br/images-j5/DCCON/2026/CONTRATOS/CT%20009-2026.pdf" TargetMode="External"/><Relationship Id="rId25" Type="http://schemas.openxmlformats.org/officeDocument/2006/relationships/hyperlink" Target="https://www.mpam.mp.br/images-j5/DCCON/2026/CONTRATOS/CT%20022-2026.pdf" TargetMode="External"/><Relationship Id="rId46" Type="http://schemas.openxmlformats.org/officeDocument/2006/relationships/hyperlink" Target="https://www.mpam.mp.br/images-j5/DOF/2026/TRANSPARENCIA/Ordem%20Cronologica/Agosto/Servicos/NFS_920655_2026_SERPRO.pdf" TargetMode="External"/><Relationship Id="rId67" Type="http://schemas.openxmlformats.org/officeDocument/2006/relationships/hyperlink" Target="https://www.mpam.mp.br/images-j5/DOF/2026/TRANSPARENCIA/Ordem%20Cronologica/Agosto/Servicos/MEMORANDO_177_2026_TJAM.pdf" TargetMode="External"/><Relationship Id="rId116" Type="http://schemas.openxmlformats.org/officeDocument/2006/relationships/hyperlink" Target="https://www.mpam.mp.br/images-j5/DOF/2026/TRANSPARENCIA/Ordem%20Cronologica/Agosto/Servicos/FATURA_18105_2026_CERRADO_VIAGENS.pdf" TargetMode="External"/><Relationship Id="rId137" Type="http://schemas.openxmlformats.org/officeDocument/2006/relationships/hyperlink" Target="https://www.mpam.mp.br/images/1%C2%BA_TA_ao_CT_004-2023_-_MP-PGJ_67ebc.pdf" TargetMode="External"/><Relationship Id="rId20" Type="http://schemas.openxmlformats.org/officeDocument/2006/relationships/hyperlink" Target="https://www.mpam.mp.br/images-j5/DCCON/2026/TERMOS%20ADITIVOS%20-%20CONTRATO/2o%20TA%20ao%20CT%20019-2024.pdf" TargetMode="External"/><Relationship Id="rId41" Type="http://schemas.openxmlformats.org/officeDocument/2006/relationships/hyperlink" Target="https://www.mpam.mp.br/images-j5/DOF/2026/TRANSPARENCIA/Ordem%20Cronologica/Agosto/Servicos/FATURA_0300039393794_2026_OI.pdf" TargetMode="External"/><Relationship Id="rId62" Type="http://schemas.openxmlformats.org/officeDocument/2006/relationships/hyperlink" Target="https://www.mpam.mp.br/images-j5/DOF/2026/TRANSPARENCIA/Ordem%20Cronologica/Agosto/Servicos/NFS_627_2026_ESAFI.pdf" TargetMode="External"/><Relationship Id="rId83" Type="http://schemas.openxmlformats.org/officeDocument/2006/relationships/hyperlink" Target="https://www.mpam.mp.br/images-j5/DCCON/2026/TERMOS%20ADITIVOS%20-%20CONTRATO/4o%20TA%20AO%20CT%20008-2023.pdf" TargetMode="External"/><Relationship Id="rId88" Type="http://schemas.openxmlformats.org/officeDocument/2006/relationships/hyperlink" Target="https://www.mpam.mp.br/images/3%C2%BA_TA_ao_CT_035-2021_-_MP-PGJ_f068e.pdf" TargetMode="External"/><Relationship Id="rId111" Type="http://schemas.openxmlformats.org/officeDocument/2006/relationships/hyperlink" Target="https://www.mpam.mp.br/images/1%C2%BA_TA_%C3%A0_CC_006-2022_-_MP-PGJ_db10d.pdf" TargetMode="External"/><Relationship Id="rId132" Type="http://schemas.openxmlformats.org/officeDocument/2006/relationships/hyperlink" Target="https://www.mpam.mp.br/images-j5/DOF/2026/TRANSPARENCIA/Ordem%20Cronologica/Agosto/Servicos/NFS_174_2026_SERVIX.pdf" TargetMode="External"/><Relationship Id="rId15" Type="http://schemas.openxmlformats.org/officeDocument/2006/relationships/hyperlink" Target="https://www.mpam.mp.br/images/4%C2%BA_TA_ao_CT_019-2021_9db96.pdf" TargetMode="External"/><Relationship Id="rId36" Type="http://schemas.openxmlformats.org/officeDocument/2006/relationships/hyperlink" Target="https://www.mpam.mp.br/images-j5/DCCON/2026/CONTRATOS/CT%20023-2026.pdf" TargetMode="External"/><Relationship Id="rId57" Type="http://schemas.openxmlformats.org/officeDocument/2006/relationships/hyperlink" Target="https://www.mpam.mp.br/images-j5/DOF/2026/TRANSPARENCIA/Ordem%20Cronologica/Agosto/Servicos/NFS_319_2026_MET.pdf" TargetMode="External"/><Relationship Id="rId106" Type="http://schemas.openxmlformats.org/officeDocument/2006/relationships/hyperlink" Target="https://www.mpam.mp.br/images/CT_04-2024_-_MP-PGJ_9c22c.pdf" TargetMode="External"/><Relationship Id="rId127" Type="http://schemas.openxmlformats.org/officeDocument/2006/relationships/hyperlink" Target="https://www.mpam.mp.br/images-j5/DOF/2026/TRANSPARENCIA/Ordem%20Cronologica/Agosto/Servicos/BOLETO_290912883075156363_2026_CREA_AM.pdf" TargetMode="External"/><Relationship Id="rId10" Type="http://schemas.openxmlformats.org/officeDocument/2006/relationships/hyperlink" Target="https://www.mpam.mp.br/images/CT_022-2025_a6670.pdf" TargetMode="External"/><Relationship Id="rId31" Type="http://schemas.openxmlformats.org/officeDocument/2006/relationships/hyperlink" Target="https://www.mpam.mp.br/images-j5/DCCON/2026/TERMOS%20ADITIVOS%20-%20CONTRATO/5o%20TA%20AO%20CT%20025-2022.pdf" TargetMode="External"/><Relationship Id="rId52" Type="http://schemas.openxmlformats.org/officeDocument/2006/relationships/hyperlink" Target="https://www.mpam.mp.br/images-j5/DOF/2026/TRANSPARENCIA/Ordem%20Cronologica/Agosto/Servicos/NFS_2943_2026_SOFTPLAN.pdf" TargetMode="External"/><Relationship Id="rId73" Type="http://schemas.openxmlformats.org/officeDocument/2006/relationships/hyperlink" Target="https://www.mpam.mp.br/images-j5/DOF/2026/TRANSPARENCIA/Ordem%20Cronologica/Agosto/Servicos/NFS_4890_2026_LOGIC_PRO.pdf" TargetMode="External"/><Relationship Id="rId78" Type="http://schemas.openxmlformats.org/officeDocument/2006/relationships/hyperlink" Target="https://www.mpam.mp.br/images-j5/DOF/2026/TRANSPARENCIA/Ordem%20Cronologica/Agosto/Servicos/NFS_6_2026_SERVIX_INFORMATICA.pdf" TargetMode="External"/><Relationship Id="rId94" Type="http://schemas.openxmlformats.org/officeDocument/2006/relationships/hyperlink" Target="https://www.mpam.mp.br/images-j5/DOF/2026/TRANSPARENCIA/Ordem%20Cronologica/Agosto/Locacoes/FATURA_86993707_2026_AMBAR_ENERGIA.pdf" TargetMode="External"/><Relationship Id="rId99" Type="http://schemas.openxmlformats.org/officeDocument/2006/relationships/hyperlink" Target="https://www.mpam.mp.br/images-j5/DOF/2026/TRANSPARENCIA/Ordem%20Cronologica/Agosto/Locacoes/FATURA_723344816999507_2026_COSAMA_CARAUARI.pdf" TargetMode="External"/><Relationship Id="rId101" Type="http://schemas.openxmlformats.org/officeDocument/2006/relationships/hyperlink" Target="https://www.mpam.mp.br/images-j5/DOF/2026/TRANSPARENCIA/Ordem%20Cronologica/Agosto/Locacoes/NFS_770_2026_JF_ENGENHARIA.pdf" TargetMode="External"/><Relationship Id="rId122" Type="http://schemas.openxmlformats.org/officeDocument/2006/relationships/hyperlink" Target="https://www.mpam.mp.br/images-j5/DCCON/2026/TERMOS%20ADITIVOS%20-%20CONTRATO/4o%20TA%20ao%20CT%20019-2023.pdf" TargetMode="External"/><Relationship Id="rId4" Type="http://schemas.openxmlformats.org/officeDocument/2006/relationships/hyperlink" Target="https://www.mpam.mp.br/images/3%C2%BA_TA_ao_CT_032-2021_-_MP-PGJ_67e3e.pdf" TargetMode="External"/><Relationship Id="rId9" Type="http://schemas.openxmlformats.org/officeDocument/2006/relationships/hyperlink" Target="https://www.mpam.mp.br/images/CT_022-2025_a6670.pdf" TargetMode="External"/><Relationship Id="rId26" Type="http://schemas.openxmlformats.org/officeDocument/2006/relationships/hyperlink" Target="https://www.mpam.mp.br/images-j5/DCCON/2026/TERMOS%20ADITIVOS%20-%20CONTRATO/3o%20TA%20AO%20CT%20007-2023.pdf" TargetMode="External"/><Relationship Id="rId47" Type="http://schemas.openxmlformats.org/officeDocument/2006/relationships/hyperlink" Target="https://www.mpam.mp.br/images-j5/DOF/2026/TRANSPARENCIA/Ordem%20Cronologica/Agosto/Servicos/NFS_954437_2026_SERPRO.pdf" TargetMode="External"/><Relationship Id="rId68" Type="http://schemas.openxmlformats.org/officeDocument/2006/relationships/hyperlink" Target="https://www.mpam.mp.br/images-j5/DOF/2026/TRANSPARENCIA/Ordem%20Cronologica/Agosto/Servicos/NFS_3368_2026_PRODAM.pdf" TargetMode="External"/><Relationship Id="rId89" Type="http://schemas.openxmlformats.org/officeDocument/2006/relationships/hyperlink" Target="https://www.mpam.mp.br/images-j5/DOF/2026/TRANSPARENCIA/Ordem%20Cronologica/Agosto/Locacoes/NFS_24762_2026_UPDATE_DIGITAL.pdf" TargetMode="External"/><Relationship Id="rId112" Type="http://schemas.openxmlformats.org/officeDocument/2006/relationships/hyperlink" Target="https://www.mpam.mp.br/images/1%C2%BA_TA_%C3%A0_CC_006-2022_-_MP-PGJ_db10d.pdf" TargetMode="External"/><Relationship Id="rId133" Type="http://schemas.openxmlformats.org/officeDocument/2006/relationships/hyperlink" Target="https://www.mpam.mp.br/images-j5/DOF/2026/TRANSPARENCIA/Ordem%20Cronologica/Agosto/Servicos/NFS_408_2026_VIA_DIRETA.pdf" TargetMode="External"/><Relationship Id="rId16" Type="http://schemas.openxmlformats.org/officeDocument/2006/relationships/hyperlink" Target="https://www.mpam.mp.br/images/4%C2%BA_TA_ao_CT_019-2021_9db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1F30-8696-4479-BDD3-EC6A6DD348EA}">
  <sheetPr>
    <pageSetUpPr fitToPage="1"/>
  </sheetPr>
  <dimension ref="A1:N179"/>
  <sheetViews>
    <sheetView tabSelected="1" topLeftCell="A84" zoomScale="87" zoomScaleNormal="87" zoomScaleSheetLayoutView="80" workbookViewId="0">
      <selection activeCell="D7" sqref="D7"/>
    </sheetView>
  </sheetViews>
  <sheetFormatPr defaultRowHeight="15"/>
  <cols>
    <col min="1" max="1" width="13.7109375" customWidth="1"/>
    <col min="2" max="2" width="14.7109375" customWidth="1"/>
    <col min="3" max="3" width="20.28515625" customWidth="1"/>
    <col min="4" max="4" width="45.28515625" customWidth="1"/>
    <col min="5" max="5" width="29.5703125" style="41" customWidth="1"/>
    <col min="6" max="6" width="22.140625" style="42" customWidth="1"/>
    <col min="7" max="7" width="16.42578125" bestFit="1" customWidth="1"/>
    <col min="8" max="8" width="11.140625" hidden="1" customWidth="1"/>
    <col min="9" max="9" width="16.140625" hidden="1" customWidth="1"/>
    <col min="10" max="10" width="17.7109375" customWidth="1"/>
    <col min="11" max="11" width="17.42578125" customWidth="1"/>
    <col min="12" max="12" width="15.5703125" customWidth="1"/>
    <col min="13" max="13" width="14.7109375" customWidth="1"/>
    <col min="14" max="14" width="14.42578125" customWidth="1"/>
    <col min="16" max="16" width="10.85546875" bestFit="1" customWidth="1"/>
    <col min="17" max="17" width="10.5703125" bestFit="1" customWidth="1"/>
  </cols>
  <sheetData>
    <row r="1" spans="1:13" ht="77.099999999999994" customHeight="1">
      <c r="C1" s="1"/>
      <c r="D1" s="1"/>
      <c r="E1" s="2"/>
      <c r="F1" s="3"/>
      <c r="G1" s="4"/>
      <c r="H1" s="4"/>
      <c r="I1" s="4"/>
      <c r="J1" s="1"/>
    </row>
    <row r="2" spans="1:13" ht="18" customHeight="1">
      <c r="A2" s="5" t="str">
        <f>[1]Bens!M2</f>
        <v>AGOSTO/2026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25" customHeight="1">
      <c r="A3" s="6" t="s">
        <v>0</v>
      </c>
      <c r="B3" s="6"/>
      <c r="C3" s="6"/>
      <c r="D3" s="6"/>
      <c r="E3" s="6"/>
      <c r="F3" s="3"/>
      <c r="G3" s="4"/>
      <c r="H3" s="4"/>
      <c r="I3" s="4"/>
      <c r="J3" s="1"/>
    </row>
    <row r="4" spans="1:13" ht="15" customHeight="1">
      <c r="E4" s="2"/>
      <c r="F4" s="3"/>
    </row>
    <row r="5" spans="1:13" ht="18" customHeight="1">
      <c r="A5" s="7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3" ht="31.5" customHeight="1">
      <c r="A6" s="8" t="s">
        <v>2</v>
      </c>
      <c r="B6" s="8" t="s">
        <v>3</v>
      </c>
      <c r="C6" s="9" t="s">
        <v>4</v>
      </c>
      <c r="D6" s="9" t="s">
        <v>5</v>
      </c>
      <c r="E6" s="8" t="s">
        <v>6</v>
      </c>
      <c r="F6" s="8" t="s">
        <v>7</v>
      </c>
      <c r="G6" s="8" t="s">
        <v>8</v>
      </c>
      <c r="H6" s="10" t="s">
        <v>9</v>
      </c>
      <c r="I6" s="10" t="s">
        <v>10</v>
      </c>
      <c r="J6" s="9" t="s">
        <v>11</v>
      </c>
      <c r="K6" s="9" t="s">
        <v>12</v>
      </c>
      <c r="L6" s="9" t="s">
        <v>13</v>
      </c>
      <c r="M6" s="9" t="s">
        <v>14</v>
      </c>
    </row>
    <row r="7" spans="1:13" s="18" customFormat="1" ht="150">
      <c r="A7" s="11" t="s">
        <v>15</v>
      </c>
      <c r="B7" s="12">
        <v>1</v>
      </c>
      <c r="C7" s="12">
        <v>3264927000127</v>
      </c>
      <c r="D7" s="12" t="s">
        <v>16</v>
      </c>
      <c r="E7" s="13" t="s">
        <v>17</v>
      </c>
      <c r="F7" s="14" t="s">
        <v>18</v>
      </c>
      <c r="G7" s="15">
        <v>46238</v>
      </c>
      <c r="H7" s="16" t="s">
        <v>19</v>
      </c>
      <c r="I7" s="17">
        <v>7174.27</v>
      </c>
      <c r="J7" s="15">
        <v>46238</v>
      </c>
      <c r="K7" s="12"/>
      <c r="L7" s="17">
        <f>344.37+6829.9</f>
        <v>7174.2699999999995</v>
      </c>
      <c r="M7" s="16" t="s">
        <v>20</v>
      </c>
    </row>
    <row r="8" spans="1:13" s="18" customFormat="1" ht="150">
      <c r="A8" s="11" t="s">
        <v>15</v>
      </c>
      <c r="B8" s="12">
        <v>2</v>
      </c>
      <c r="C8" s="12">
        <v>3264927000127</v>
      </c>
      <c r="D8" s="12" t="s">
        <v>16</v>
      </c>
      <c r="E8" s="19" t="s">
        <v>21</v>
      </c>
      <c r="F8" s="14" t="s">
        <v>22</v>
      </c>
      <c r="G8" s="15">
        <v>46238</v>
      </c>
      <c r="H8" s="16" t="s">
        <v>23</v>
      </c>
      <c r="I8" s="17">
        <v>7066.27</v>
      </c>
      <c r="J8" s="15">
        <v>46238</v>
      </c>
      <c r="K8" s="12"/>
      <c r="L8" s="17">
        <f>339.19+6727.08</f>
        <v>7066.2699999999995</v>
      </c>
      <c r="M8" s="16" t="s">
        <v>24</v>
      </c>
    </row>
    <row r="9" spans="1:13" s="18" customFormat="1" ht="195">
      <c r="A9" s="11" t="s">
        <v>15</v>
      </c>
      <c r="B9" s="12">
        <v>3</v>
      </c>
      <c r="C9" s="12">
        <v>5358598000109</v>
      </c>
      <c r="D9" s="12" t="s">
        <v>25</v>
      </c>
      <c r="E9" s="19" t="s">
        <v>26</v>
      </c>
      <c r="F9" s="20" t="s">
        <v>27</v>
      </c>
      <c r="G9" s="15">
        <v>46238</v>
      </c>
      <c r="H9" s="12" t="s">
        <v>28</v>
      </c>
      <c r="I9" s="17">
        <v>81544.259999999995</v>
      </c>
      <c r="J9" s="15">
        <v>46238</v>
      </c>
      <c r="K9" s="21"/>
      <c r="L9" s="17">
        <f>978.53+76488.52+4077.21</f>
        <v>81544.260000000009</v>
      </c>
      <c r="M9" s="16" t="s">
        <v>29</v>
      </c>
    </row>
    <row r="10" spans="1:13" s="18" customFormat="1" ht="150">
      <c r="A10" s="11" t="s">
        <v>15</v>
      </c>
      <c r="B10" s="12">
        <v>4</v>
      </c>
      <c r="C10" s="12">
        <v>5358598000109</v>
      </c>
      <c r="D10" s="12" t="s">
        <v>25</v>
      </c>
      <c r="E10" s="13" t="s">
        <v>30</v>
      </c>
      <c r="F10" s="20" t="s">
        <v>31</v>
      </c>
      <c r="G10" s="15">
        <v>46238</v>
      </c>
      <c r="H10" s="16" t="s">
        <v>32</v>
      </c>
      <c r="I10" s="17">
        <v>21466.73</v>
      </c>
      <c r="J10" s="15">
        <v>46238</v>
      </c>
      <c r="K10" s="21"/>
      <c r="L10" s="17">
        <f>257.6+20779.8+429.33</f>
        <v>21466.73</v>
      </c>
      <c r="M10" s="16" t="s">
        <v>33</v>
      </c>
    </row>
    <row r="11" spans="1:13" s="18" customFormat="1" ht="150">
      <c r="A11" s="11" t="s">
        <v>15</v>
      </c>
      <c r="B11" s="12">
        <v>5</v>
      </c>
      <c r="C11" s="12">
        <v>4322541000197</v>
      </c>
      <c r="D11" s="12" t="s">
        <v>34</v>
      </c>
      <c r="E11" s="22" t="s">
        <v>35</v>
      </c>
      <c r="F11" s="14" t="s">
        <v>36</v>
      </c>
      <c r="G11" s="15">
        <v>46239</v>
      </c>
      <c r="H11" s="16" t="s">
        <v>37</v>
      </c>
      <c r="I11" s="17">
        <v>17.16</v>
      </c>
      <c r="J11" s="15">
        <v>46239</v>
      </c>
      <c r="K11" s="12"/>
      <c r="L11" s="17">
        <v>17.16</v>
      </c>
      <c r="M11" s="16" t="s">
        <v>38</v>
      </c>
    </row>
    <row r="12" spans="1:13" s="18" customFormat="1" ht="150">
      <c r="A12" s="11" t="s">
        <v>15</v>
      </c>
      <c r="B12" s="12">
        <v>6</v>
      </c>
      <c r="C12" s="12">
        <v>76535764000143</v>
      </c>
      <c r="D12" s="12" t="s">
        <v>39</v>
      </c>
      <c r="E12" s="19" t="s">
        <v>40</v>
      </c>
      <c r="F12" s="14" t="s">
        <v>41</v>
      </c>
      <c r="G12" s="15">
        <v>46239</v>
      </c>
      <c r="H12" s="16" t="s">
        <v>42</v>
      </c>
      <c r="I12" s="17">
        <v>13733.48</v>
      </c>
      <c r="J12" s="15">
        <v>46239</v>
      </c>
      <c r="K12" s="12"/>
      <c r="L12" s="17">
        <f>659.2+13074.28</f>
        <v>13733.480000000001</v>
      </c>
      <c r="M12" s="16" t="s">
        <v>43</v>
      </c>
    </row>
    <row r="13" spans="1:13" s="18" customFormat="1" ht="150">
      <c r="A13" s="11" t="s">
        <v>15</v>
      </c>
      <c r="B13" s="12">
        <v>7</v>
      </c>
      <c r="C13" s="12">
        <v>76535764000143</v>
      </c>
      <c r="D13" s="12" t="s">
        <v>39</v>
      </c>
      <c r="E13" s="19" t="s">
        <v>44</v>
      </c>
      <c r="F13" s="14" t="s">
        <v>45</v>
      </c>
      <c r="G13" s="15">
        <v>46239</v>
      </c>
      <c r="H13" s="16" t="s">
        <v>46</v>
      </c>
      <c r="I13" s="23">
        <v>6266.52</v>
      </c>
      <c r="J13" s="15">
        <v>46239</v>
      </c>
      <c r="K13" s="12"/>
      <c r="L13" s="17">
        <f>5607.32+659.2</f>
        <v>6266.5199999999995</v>
      </c>
      <c r="M13" s="16" t="s">
        <v>47</v>
      </c>
    </row>
    <row r="14" spans="1:13" s="18" customFormat="1" ht="150">
      <c r="A14" s="11" t="s">
        <v>15</v>
      </c>
      <c r="B14" s="12">
        <v>8</v>
      </c>
      <c r="C14" s="12">
        <v>76535764000143</v>
      </c>
      <c r="D14" s="12" t="s">
        <v>39</v>
      </c>
      <c r="E14" s="19" t="s">
        <v>48</v>
      </c>
      <c r="F14" s="14" t="s">
        <v>45</v>
      </c>
      <c r="G14" s="15">
        <v>46239</v>
      </c>
      <c r="H14" s="16" t="s">
        <v>49</v>
      </c>
      <c r="I14" s="17">
        <v>7466.96</v>
      </c>
      <c r="J14" s="15">
        <v>46239</v>
      </c>
      <c r="K14" s="12"/>
      <c r="L14" s="17">
        <v>7466.96</v>
      </c>
      <c r="M14" s="16" t="s">
        <v>50</v>
      </c>
    </row>
    <row r="15" spans="1:13" s="18" customFormat="1" ht="150">
      <c r="A15" s="11" t="s">
        <v>15</v>
      </c>
      <c r="B15" s="12">
        <v>9</v>
      </c>
      <c r="C15" s="12">
        <v>76535764000143</v>
      </c>
      <c r="D15" s="12" t="s">
        <v>39</v>
      </c>
      <c r="E15" s="19" t="s">
        <v>51</v>
      </c>
      <c r="F15" s="14" t="s">
        <v>52</v>
      </c>
      <c r="G15" s="15">
        <v>46239</v>
      </c>
      <c r="H15" s="16" t="s">
        <v>53</v>
      </c>
      <c r="I15" s="17">
        <v>9224.26</v>
      </c>
      <c r="J15" s="15">
        <v>46239</v>
      </c>
      <c r="K15" s="12"/>
      <c r="L15" s="17">
        <f>442.76+8781.5</f>
        <v>9224.26</v>
      </c>
      <c r="M15" s="16" t="s">
        <v>54</v>
      </c>
    </row>
    <row r="16" spans="1:13" s="18" customFormat="1" ht="210">
      <c r="A16" s="11" t="s">
        <v>15</v>
      </c>
      <c r="B16" s="12">
        <v>10</v>
      </c>
      <c r="C16" s="12">
        <v>46166563000155</v>
      </c>
      <c r="D16" s="12" t="s">
        <v>55</v>
      </c>
      <c r="E16" s="22" t="s">
        <v>56</v>
      </c>
      <c r="F16" s="20" t="s">
        <v>57</v>
      </c>
      <c r="G16" s="15">
        <v>46240</v>
      </c>
      <c r="H16" s="16" t="s">
        <v>58</v>
      </c>
      <c r="I16" s="17">
        <v>2000</v>
      </c>
      <c r="J16" s="15">
        <v>46241</v>
      </c>
      <c r="K16" s="12"/>
      <c r="L16" s="17">
        <f>96+40+1864</f>
        <v>2000</v>
      </c>
      <c r="M16" s="16" t="s">
        <v>59</v>
      </c>
    </row>
    <row r="17" spans="1:13" s="18" customFormat="1" ht="135">
      <c r="A17" s="11" t="s">
        <v>15</v>
      </c>
      <c r="B17" s="12">
        <v>11</v>
      </c>
      <c r="C17" s="12">
        <v>33683111000107</v>
      </c>
      <c r="D17" s="12" t="s">
        <v>60</v>
      </c>
      <c r="E17" s="19" t="s">
        <v>61</v>
      </c>
      <c r="F17" s="20" t="s">
        <v>62</v>
      </c>
      <c r="G17" s="15">
        <v>46240</v>
      </c>
      <c r="H17" s="16" t="s">
        <v>63</v>
      </c>
      <c r="I17" s="17">
        <v>295.52</v>
      </c>
      <c r="J17" s="15">
        <v>46241</v>
      </c>
      <c r="K17" s="12"/>
      <c r="L17" s="17">
        <f>14.18+281.34</f>
        <v>295.52</v>
      </c>
      <c r="M17" s="16" t="s">
        <v>64</v>
      </c>
    </row>
    <row r="18" spans="1:13" s="18" customFormat="1" ht="135">
      <c r="A18" s="11" t="s">
        <v>15</v>
      </c>
      <c r="B18" s="12">
        <v>12</v>
      </c>
      <c r="C18" s="12">
        <v>33683111000107</v>
      </c>
      <c r="D18" s="12" t="s">
        <v>60</v>
      </c>
      <c r="E18" s="19" t="s">
        <v>65</v>
      </c>
      <c r="F18" s="20" t="s">
        <v>66</v>
      </c>
      <c r="G18" s="15">
        <v>46240</v>
      </c>
      <c r="H18" s="12" t="s">
        <v>67</v>
      </c>
      <c r="I18" s="17">
        <v>1703.29</v>
      </c>
      <c r="J18" s="15">
        <v>46241</v>
      </c>
      <c r="K18" s="24"/>
      <c r="L18" s="17">
        <f>81.76+1621.53</f>
        <v>1703.29</v>
      </c>
      <c r="M18" s="16" t="s">
        <v>64</v>
      </c>
    </row>
    <row r="19" spans="1:13" s="18" customFormat="1" ht="135">
      <c r="A19" s="11" t="s">
        <v>15</v>
      </c>
      <c r="B19" s="12">
        <v>13</v>
      </c>
      <c r="C19" s="12">
        <v>33683111000107</v>
      </c>
      <c r="D19" s="12" t="s">
        <v>60</v>
      </c>
      <c r="E19" s="19" t="s">
        <v>68</v>
      </c>
      <c r="F19" s="20" t="s">
        <v>69</v>
      </c>
      <c r="G19" s="15">
        <v>46240</v>
      </c>
      <c r="H19" s="16" t="s">
        <v>70</v>
      </c>
      <c r="I19" s="17">
        <v>4868.33</v>
      </c>
      <c r="J19" s="15">
        <v>46241</v>
      </c>
      <c r="K19" s="12"/>
      <c r="L19" s="17">
        <f>233.68+4634.65</f>
        <v>4868.33</v>
      </c>
      <c r="M19" s="16" t="s">
        <v>64</v>
      </c>
    </row>
    <row r="20" spans="1:13" s="18" customFormat="1" ht="135">
      <c r="A20" s="11" t="s">
        <v>15</v>
      </c>
      <c r="B20" s="12">
        <v>14</v>
      </c>
      <c r="C20" s="12">
        <v>33683111000107</v>
      </c>
      <c r="D20" s="12" t="s">
        <v>60</v>
      </c>
      <c r="E20" s="19" t="s">
        <v>71</v>
      </c>
      <c r="F20" s="14" t="s">
        <v>72</v>
      </c>
      <c r="G20" s="15">
        <v>46240</v>
      </c>
      <c r="H20" s="16" t="s">
        <v>73</v>
      </c>
      <c r="I20" s="17">
        <v>8800.32</v>
      </c>
      <c r="J20" s="15">
        <v>46241</v>
      </c>
      <c r="K20" s="12"/>
      <c r="L20" s="17">
        <f>422.42+8377.9</f>
        <v>8800.32</v>
      </c>
      <c r="M20" s="16" t="s">
        <v>64</v>
      </c>
    </row>
    <row r="21" spans="1:13" s="18" customFormat="1" ht="135">
      <c r="A21" s="11" t="s">
        <v>15</v>
      </c>
      <c r="B21" s="12">
        <v>15</v>
      </c>
      <c r="C21" s="12">
        <v>33683111000107</v>
      </c>
      <c r="D21" s="12" t="s">
        <v>60</v>
      </c>
      <c r="E21" s="19" t="s">
        <v>74</v>
      </c>
      <c r="F21" s="20" t="s">
        <v>75</v>
      </c>
      <c r="G21" s="15">
        <v>46240</v>
      </c>
      <c r="H21" s="16" t="s">
        <v>76</v>
      </c>
      <c r="I21" s="17">
        <v>10126.68</v>
      </c>
      <c r="J21" s="15">
        <v>46241</v>
      </c>
      <c r="K21" s="12"/>
      <c r="L21" s="17">
        <f>486.08+9640.6</f>
        <v>10126.68</v>
      </c>
      <c r="M21" s="16" t="s">
        <v>64</v>
      </c>
    </row>
    <row r="22" spans="1:13" s="18" customFormat="1" ht="135">
      <c r="A22" s="11" t="s">
        <v>15</v>
      </c>
      <c r="B22" s="12">
        <v>16</v>
      </c>
      <c r="C22" s="12">
        <v>33683111000107</v>
      </c>
      <c r="D22" s="12" t="s">
        <v>60</v>
      </c>
      <c r="E22" s="19" t="s">
        <v>77</v>
      </c>
      <c r="F22" s="20" t="s">
        <v>78</v>
      </c>
      <c r="G22" s="15">
        <v>46240</v>
      </c>
      <c r="H22" s="16" t="s">
        <v>79</v>
      </c>
      <c r="I22" s="17">
        <v>12427.67</v>
      </c>
      <c r="J22" s="15">
        <v>46241</v>
      </c>
      <c r="K22" s="12"/>
      <c r="L22" s="17">
        <f>596.53+11831.14</f>
        <v>12427.67</v>
      </c>
      <c r="M22" s="16" t="s">
        <v>64</v>
      </c>
    </row>
    <row r="23" spans="1:13" s="25" customFormat="1" ht="150">
      <c r="A23" s="11" t="s">
        <v>15</v>
      </c>
      <c r="B23" s="12">
        <v>17</v>
      </c>
      <c r="C23" s="12">
        <v>82845322000104</v>
      </c>
      <c r="D23" s="12" t="s">
        <v>80</v>
      </c>
      <c r="E23" s="19" t="s">
        <v>81</v>
      </c>
      <c r="F23" s="14" t="s">
        <v>82</v>
      </c>
      <c r="G23" s="15">
        <v>46240</v>
      </c>
      <c r="H23" s="16" t="s">
        <v>83</v>
      </c>
      <c r="I23" s="17">
        <v>72589.990000000005</v>
      </c>
      <c r="J23" s="15">
        <v>46241</v>
      </c>
      <c r="K23" s="12"/>
      <c r="L23" s="17">
        <f>3484.32+69105.67</f>
        <v>72589.990000000005</v>
      </c>
      <c r="M23" s="16" t="s">
        <v>84</v>
      </c>
    </row>
    <row r="24" spans="1:13" s="18" customFormat="1" ht="150">
      <c r="A24" s="11" t="s">
        <v>15</v>
      </c>
      <c r="B24" s="12">
        <v>18</v>
      </c>
      <c r="C24" s="12">
        <v>82845322000104</v>
      </c>
      <c r="D24" s="12" t="s">
        <v>80</v>
      </c>
      <c r="E24" s="19" t="s">
        <v>85</v>
      </c>
      <c r="F24" s="20" t="s">
        <v>86</v>
      </c>
      <c r="G24" s="15">
        <v>46240</v>
      </c>
      <c r="H24" s="16" t="s">
        <v>87</v>
      </c>
      <c r="I24" s="17">
        <v>81459.070000000007</v>
      </c>
      <c r="J24" s="15">
        <v>46241</v>
      </c>
      <c r="K24" s="12"/>
      <c r="L24" s="17">
        <f>5340.25+76118.82</f>
        <v>81459.070000000007</v>
      </c>
      <c r="M24" s="16" t="s">
        <v>88</v>
      </c>
    </row>
    <row r="25" spans="1:13" s="25" customFormat="1" ht="150">
      <c r="A25" s="11" t="s">
        <v>15</v>
      </c>
      <c r="B25" s="12">
        <v>19</v>
      </c>
      <c r="C25" s="12">
        <v>82845322000104</v>
      </c>
      <c r="D25" s="12" t="s">
        <v>80</v>
      </c>
      <c r="E25" s="19" t="s">
        <v>89</v>
      </c>
      <c r="F25" s="20" t="s">
        <v>86</v>
      </c>
      <c r="G25" s="15">
        <v>46240</v>
      </c>
      <c r="H25" s="26" t="s">
        <v>90</v>
      </c>
      <c r="I25" s="27">
        <v>29796.19</v>
      </c>
      <c r="J25" s="15">
        <v>46241</v>
      </c>
      <c r="K25" s="28"/>
      <c r="L25" s="17">
        <v>29796.19</v>
      </c>
      <c r="M25" s="16" t="s">
        <v>88</v>
      </c>
    </row>
    <row r="26" spans="1:13" s="25" customFormat="1" ht="120">
      <c r="A26" s="11" t="s">
        <v>15</v>
      </c>
      <c r="B26" s="12">
        <v>20</v>
      </c>
      <c r="C26" s="12">
        <v>82845322000104</v>
      </c>
      <c r="D26" s="12" t="s">
        <v>80</v>
      </c>
      <c r="E26" s="19" t="s">
        <v>91</v>
      </c>
      <c r="F26" s="20" t="s">
        <v>92</v>
      </c>
      <c r="G26" s="15">
        <v>46240</v>
      </c>
      <c r="H26" s="26" t="s">
        <v>93</v>
      </c>
      <c r="I26" s="27">
        <v>128091.74</v>
      </c>
      <c r="J26" s="15">
        <v>46241</v>
      </c>
      <c r="K26" s="28"/>
      <c r="L26" s="17">
        <f>6148.4+121943.34</f>
        <v>128091.73999999999</v>
      </c>
      <c r="M26" s="26" t="s">
        <v>94</v>
      </c>
    </row>
    <row r="27" spans="1:13" s="18" customFormat="1" ht="150">
      <c r="A27" s="11" t="s">
        <v>15</v>
      </c>
      <c r="B27" s="12">
        <v>21</v>
      </c>
      <c r="C27" s="12">
        <v>82845322000104</v>
      </c>
      <c r="D27" s="12" t="s">
        <v>80</v>
      </c>
      <c r="E27" s="19" t="s">
        <v>95</v>
      </c>
      <c r="F27" s="20" t="s">
        <v>96</v>
      </c>
      <c r="G27" s="15">
        <v>46240</v>
      </c>
      <c r="H27" s="16" t="s">
        <v>97</v>
      </c>
      <c r="I27" s="17">
        <v>111255.26</v>
      </c>
      <c r="J27" s="15">
        <v>46241</v>
      </c>
      <c r="K27" s="12"/>
      <c r="L27" s="17">
        <f>5340.25+105915.01</f>
        <v>111255.26</v>
      </c>
      <c r="M27" s="16" t="s">
        <v>98</v>
      </c>
    </row>
    <row r="28" spans="1:13" s="30" customFormat="1" ht="195">
      <c r="A28" s="11" t="s">
        <v>15</v>
      </c>
      <c r="B28" s="12">
        <v>22</v>
      </c>
      <c r="C28" s="12">
        <v>57983581000146</v>
      </c>
      <c r="D28" s="12" t="s">
        <v>99</v>
      </c>
      <c r="E28" s="22" t="s">
        <v>100</v>
      </c>
      <c r="F28" s="20" t="s">
        <v>101</v>
      </c>
      <c r="G28" s="29">
        <v>46241</v>
      </c>
      <c r="H28" s="26" t="s">
        <v>102</v>
      </c>
      <c r="I28" s="27">
        <v>100000</v>
      </c>
      <c r="J28" s="15">
        <v>46241</v>
      </c>
      <c r="K28" s="28"/>
      <c r="L28" s="17">
        <v>100000</v>
      </c>
      <c r="M28" s="26" t="s">
        <v>103</v>
      </c>
    </row>
    <row r="29" spans="1:13" s="25" customFormat="1" ht="195">
      <c r="A29" s="11" t="s">
        <v>15</v>
      </c>
      <c r="B29" s="12">
        <v>23</v>
      </c>
      <c r="C29" s="12">
        <v>22865751000103</v>
      </c>
      <c r="D29" s="12" t="s">
        <v>104</v>
      </c>
      <c r="E29" s="19" t="s">
        <v>105</v>
      </c>
      <c r="F29" s="20" t="s">
        <v>106</v>
      </c>
      <c r="G29" s="29">
        <v>46244</v>
      </c>
      <c r="H29" s="26" t="s">
        <v>107</v>
      </c>
      <c r="I29" s="27">
        <v>16350.69</v>
      </c>
      <c r="J29" s="29">
        <v>46245</v>
      </c>
      <c r="K29" s="28"/>
      <c r="L29" s="31">
        <f>15565.86+784.83</f>
        <v>16350.69</v>
      </c>
      <c r="M29" s="26" t="s">
        <v>108</v>
      </c>
    </row>
    <row r="30" spans="1:13" s="25" customFormat="1" ht="135">
      <c r="A30" s="11" t="s">
        <v>15</v>
      </c>
      <c r="B30" s="12">
        <v>24</v>
      </c>
      <c r="C30" s="12">
        <v>27441006000150</v>
      </c>
      <c r="D30" s="12" t="s">
        <v>109</v>
      </c>
      <c r="E30" s="19" t="s">
        <v>110</v>
      </c>
      <c r="F30" s="20" t="s">
        <v>111</v>
      </c>
      <c r="G30" s="29">
        <v>46244</v>
      </c>
      <c r="H30" s="26" t="s">
        <v>112</v>
      </c>
      <c r="I30" s="27">
        <v>4048.59</v>
      </c>
      <c r="J30" s="29">
        <v>46246</v>
      </c>
      <c r="K30" s="28"/>
      <c r="L30" s="31">
        <v>4048.59</v>
      </c>
      <c r="M30" s="26" t="s">
        <v>113</v>
      </c>
    </row>
    <row r="31" spans="1:13" s="25" customFormat="1" ht="135">
      <c r="A31" s="11" t="s">
        <v>15</v>
      </c>
      <c r="B31" s="12">
        <v>25</v>
      </c>
      <c r="C31" s="12">
        <v>4435196000106</v>
      </c>
      <c r="D31" s="12" t="s">
        <v>114</v>
      </c>
      <c r="E31" s="22" t="s">
        <v>115</v>
      </c>
      <c r="F31" s="32" t="s">
        <v>116</v>
      </c>
      <c r="G31" s="15">
        <v>46244</v>
      </c>
      <c r="H31" s="16" t="s">
        <v>117</v>
      </c>
      <c r="I31" s="17">
        <v>1900</v>
      </c>
      <c r="J31" s="15">
        <v>46245</v>
      </c>
      <c r="K31" s="12"/>
      <c r="L31" s="23">
        <f>91.2+38+1770.8</f>
        <v>1900</v>
      </c>
      <c r="M31" s="16" t="s">
        <v>118</v>
      </c>
    </row>
    <row r="32" spans="1:13" s="25" customFormat="1" ht="180">
      <c r="A32" s="11" t="s">
        <v>15</v>
      </c>
      <c r="B32" s="12">
        <v>26</v>
      </c>
      <c r="C32" s="12">
        <v>4435196000106</v>
      </c>
      <c r="D32" s="12" t="s">
        <v>114</v>
      </c>
      <c r="E32" s="33" t="s">
        <v>119</v>
      </c>
      <c r="F32" s="20" t="s">
        <v>120</v>
      </c>
      <c r="G32" s="15">
        <v>46244</v>
      </c>
      <c r="H32" s="16" t="s">
        <v>121</v>
      </c>
      <c r="I32" s="17">
        <v>3450</v>
      </c>
      <c r="J32" s="15">
        <v>46245</v>
      </c>
      <c r="K32" s="12"/>
      <c r="L32" s="23">
        <f>165.6+69+3215.4</f>
        <v>3450</v>
      </c>
      <c r="M32" s="16" t="s">
        <v>122</v>
      </c>
    </row>
    <row r="33" spans="1:13" s="25" customFormat="1" ht="165">
      <c r="A33" s="11" t="s">
        <v>15</v>
      </c>
      <c r="B33" s="12">
        <v>27</v>
      </c>
      <c r="C33" s="12">
        <v>4435196000106</v>
      </c>
      <c r="D33" s="12" t="s">
        <v>114</v>
      </c>
      <c r="E33" s="34" t="s">
        <v>123</v>
      </c>
      <c r="F33" s="20" t="s">
        <v>124</v>
      </c>
      <c r="G33" s="29">
        <v>46244</v>
      </c>
      <c r="H33" s="26" t="s">
        <v>125</v>
      </c>
      <c r="I33" s="27">
        <v>320</v>
      </c>
      <c r="J33" s="15">
        <v>46245</v>
      </c>
      <c r="K33" s="15"/>
      <c r="L33" s="27">
        <f>15.36+6.4+298.24</f>
        <v>320</v>
      </c>
      <c r="M33" s="26" t="s">
        <v>126</v>
      </c>
    </row>
    <row r="34" spans="1:13" s="25" customFormat="1" ht="150">
      <c r="A34" s="11" t="s">
        <v>15</v>
      </c>
      <c r="B34" s="12">
        <v>28</v>
      </c>
      <c r="C34" s="12">
        <v>4435196000106</v>
      </c>
      <c r="D34" s="12" t="s">
        <v>114</v>
      </c>
      <c r="E34" s="34" t="s">
        <v>127</v>
      </c>
      <c r="F34" s="20" t="s">
        <v>128</v>
      </c>
      <c r="G34" s="29">
        <v>46244</v>
      </c>
      <c r="H34" s="26" t="s">
        <v>129</v>
      </c>
      <c r="I34" s="27">
        <v>1375</v>
      </c>
      <c r="J34" s="15">
        <v>46245</v>
      </c>
      <c r="K34" s="15"/>
      <c r="L34" s="27">
        <f>66+27.5+1281.5</f>
        <v>1375</v>
      </c>
      <c r="M34" s="26" t="s">
        <v>130</v>
      </c>
    </row>
    <row r="35" spans="1:13" s="25" customFormat="1" ht="135">
      <c r="A35" s="11" t="s">
        <v>15</v>
      </c>
      <c r="B35" s="12">
        <v>29</v>
      </c>
      <c r="C35" s="12">
        <v>4435196000106</v>
      </c>
      <c r="D35" s="12" t="s">
        <v>114</v>
      </c>
      <c r="E35" s="34" t="s">
        <v>131</v>
      </c>
      <c r="F35" s="20" t="s">
        <v>132</v>
      </c>
      <c r="G35" s="29">
        <v>46244</v>
      </c>
      <c r="H35" s="26" t="s">
        <v>133</v>
      </c>
      <c r="I35" s="27">
        <v>240</v>
      </c>
      <c r="J35" s="15">
        <v>46245</v>
      </c>
      <c r="K35" s="15"/>
      <c r="L35" s="27">
        <f>11.52+4.8+223.68</f>
        <v>240</v>
      </c>
      <c r="M35" s="26" t="s">
        <v>134</v>
      </c>
    </row>
    <row r="36" spans="1:13" s="25" customFormat="1" ht="165">
      <c r="A36" s="11" t="s">
        <v>15</v>
      </c>
      <c r="B36" s="12">
        <v>30</v>
      </c>
      <c r="C36" s="28">
        <v>35963479000146</v>
      </c>
      <c r="D36" s="12" t="s">
        <v>135</v>
      </c>
      <c r="E36" s="22" t="s">
        <v>136</v>
      </c>
      <c r="F36" s="20" t="s">
        <v>137</v>
      </c>
      <c r="G36" s="15">
        <v>46244</v>
      </c>
      <c r="H36" s="26" t="s">
        <v>138</v>
      </c>
      <c r="I36" s="27">
        <v>16302</v>
      </c>
      <c r="J36" s="29">
        <v>46246</v>
      </c>
      <c r="K36" s="28"/>
      <c r="L36" s="31">
        <f>782.5+15519.5</f>
        <v>16302</v>
      </c>
      <c r="M36" s="26" t="s">
        <v>139</v>
      </c>
    </row>
    <row r="37" spans="1:13" s="25" customFormat="1" ht="150">
      <c r="A37" s="11" t="s">
        <v>15</v>
      </c>
      <c r="B37" s="12">
        <v>31</v>
      </c>
      <c r="C37" s="28">
        <v>9199109000174</v>
      </c>
      <c r="D37" s="12" t="s">
        <v>140</v>
      </c>
      <c r="E37" s="22" t="s">
        <v>141</v>
      </c>
      <c r="F37" s="20" t="s">
        <v>142</v>
      </c>
      <c r="G37" s="29">
        <v>46244</v>
      </c>
      <c r="H37" s="26" t="s">
        <v>143</v>
      </c>
      <c r="I37" s="27">
        <v>17850</v>
      </c>
      <c r="J37" s="29">
        <v>46246</v>
      </c>
      <c r="K37" s="28"/>
      <c r="L37" s="31">
        <f>214.2+892.5+16743.3</f>
        <v>17850</v>
      </c>
      <c r="M37" s="26" t="s">
        <v>144</v>
      </c>
    </row>
    <row r="38" spans="1:13" s="25" customFormat="1" ht="150">
      <c r="A38" s="11" t="s">
        <v>15</v>
      </c>
      <c r="B38" s="12">
        <v>32</v>
      </c>
      <c r="C38" s="28">
        <v>9199109000174</v>
      </c>
      <c r="D38" s="12" t="s">
        <v>140</v>
      </c>
      <c r="E38" s="22" t="s">
        <v>145</v>
      </c>
      <c r="F38" s="20" t="s">
        <v>146</v>
      </c>
      <c r="G38" s="15">
        <v>46244</v>
      </c>
      <c r="H38" s="26" t="s">
        <v>147</v>
      </c>
      <c r="I38" s="27">
        <v>9480</v>
      </c>
      <c r="J38" s="29">
        <v>46246</v>
      </c>
      <c r="K38" s="28"/>
      <c r="L38" s="31">
        <f>113.76+474+8892.24</f>
        <v>9480</v>
      </c>
      <c r="M38" s="26" t="s">
        <v>148</v>
      </c>
    </row>
    <row r="39" spans="1:13" s="18" customFormat="1" ht="120">
      <c r="A39" s="11" t="s">
        <v>15</v>
      </c>
      <c r="B39" s="12">
        <v>33</v>
      </c>
      <c r="C39" s="12">
        <v>34549659000113</v>
      </c>
      <c r="D39" s="12" t="s">
        <v>149</v>
      </c>
      <c r="E39" s="19" t="s">
        <v>150</v>
      </c>
      <c r="F39" s="20" t="s">
        <v>151</v>
      </c>
      <c r="G39" s="15">
        <v>46244</v>
      </c>
      <c r="H39" s="12" t="s">
        <v>152</v>
      </c>
      <c r="I39" s="27">
        <v>31000</v>
      </c>
      <c r="J39" s="29">
        <v>46246</v>
      </c>
      <c r="K39" s="12"/>
      <c r="L39" s="35">
        <f>1488+29512</f>
        <v>31000</v>
      </c>
      <c r="M39" s="16" t="s">
        <v>153</v>
      </c>
    </row>
    <row r="40" spans="1:13" s="18" customFormat="1" ht="120">
      <c r="A40" s="11" t="s">
        <v>15</v>
      </c>
      <c r="B40" s="12">
        <v>34</v>
      </c>
      <c r="C40" s="12">
        <v>34549659000113</v>
      </c>
      <c r="D40" s="12" t="s">
        <v>149</v>
      </c>
      <c r="E40" s="13" t="s">
        <v>154</v>
      </c>
      <c r="F40" s="20" t="s">
        <v>155</v>
      </c>
      <c r="G40" s="15">
        <v>46244</v>
      </c>
      <c r="H40" s="12" t="s">
        <v>156</v>
      </c>
      <c r="I40" s="27">
        <v>146019.29999999999</v>
      </c>
      <c r="J40" s="29">
        <v>46246</v>
      </c>
      <c r="K40" s="12"/>
      <c r="L40" s="35">
        <f>7008.92+139010.38</f>
        <v>146019.30000000002</v>
      </c>
      <c r="M40" s="16" t="s">
        <v>153</v>
      </c>
    </row>
    <row r="41" spans="1:13" s="25" customFormat="1" ht="105">
      <c r="A41" s="11" t="s">
        <v>15</v>
      </c>
      <c r="B41" s="12">
        <v>35</v>
      </c>
      <c r="C41" s="28">
        <v>4301769000109</v>
      </c>
      <c r="D41" s="12" t="s">
        <v>157</v>
      </c>
      <c r="E41" s="19" t="s">
        <v>158</v>
      </c>
      <c r="F41" s="14" t="s">
        <v>159</v>
      </c>
      <c r="G41" s="29">
        <v>46245</v>
      </c>
      <c r="H41" s="26" t="s">
        <v>160</v>
      </c>
      <c r="I41" s="27">
        <v>5757.69</v>
      </c>
      <c r="J41" s="29">
        <v>46245</v>
      </c>
      <c r="K41" s="28"/>
      <c r="L41" s="31">
        <v>5757.69</v>
      </c>
      <c r="M41" s="26" t="s">
        <v>161</v>
      </c>
    </row>
    <row r="42" spans="1:13" s="25" customFormat="1" ht="105">
      <c r="A42" s="11" t="s">
        <v>15</v>
      </c>
      <c r="B42" s="12">
        <v>36</v>
      </c>
      <c r="C42" s="28">
        <v>4407920000180</v>
      </c>
      <c r="D42" s="12" t="s">
        <v>162</v>
      </c>
      <c r="E42" s="19" t="s">
        <v>163</v>
      </c>
      <c r="F42" s="14" t="s">
        <v>164</v>
      </c>
      <c r="G42" s="29">
        <v>46245</v>
      </c>
      <c r="H42" s="26" t="s">
        <v>165</v>
      </c>
      <c r="I42" s="27">
        <v>2204.15</v>
      </c>
      <c r="J42" s="29">
        <v>46245</v>
      </c>
      <c r="K42" s="28"/>
      <c r="L42" s="31">
        <v>2204.15</v>
      </c>
      <c r="M42" s="26" t="s">
        <v>166</v>
      </c>
    </row>
    <row r="43" spans="1:13" s="18" customFormat="1" ht="135">
      <c r="A43" s="11" t="s">
        <v>15</v>
      </c>
      <c r="B43" s="12">
        <v>37</v>
      </c>
      <c r="C43" s="28">
        <v>69034668000156</v>
      </c>
      <c r="D43" s="28" t="s">
        <v>167</v>
      </c>
      <c r="E43" s="19" t="s">
        <v>168</v>
      </c>
      <c r="F43" s="14" t="s">
        <v>169</v>
      </c>
      <c r="G43" s="29">
        <v>46246</v>
      </c>
      <c r="H43" s="26" t="s">
        <v>170</v>
      </c>
      <c r="I43" s="17">
        <v>209434.18</v>
      </c>
      <c r="J43" s="15">
        <v>46246</v>
      </c>
      <c r="K43" s="12"/>
      <c r="L43" s="23">
        <v>209434.18</v>
      </c>
      <c r="M43" s="16" t="s">
        <v>171</v>
      </c>
    </row>
    <row r="44" spans="1:13" s="18" customFormat="1" ht="165">
      <c r="A44" s="11" t="s">
        <v>15</v>
      </c>
      <c r="B44" s="12">
        <v>38</v>
      </c>
      <c r="C44" s="28">
        <v>5340639000130</v>
      </c>
      <c r="D44" s="12" t="s">
        <v>172</v>
      </c>
      <c r="E44" s="19" t="s">
        <v>173</v>
      </c>
      <c r="F44" s="20" t="s">
        <v>174</v>
      </c>
      <c r="G44" s="29">
        <v>46247</v>
      </c>
      <c r="H44" s="26" t="s">
        <v>175</v>
      </c>
      <c r="I44" s="17">
        <v>11613.53</v>
      </c>
      <c r="J44" s="15">
        <v>46247</v>
      </c>
      <c r="K44" s="12"/>
      <c r="L44" s="23">
        <v>11613.53</v>
      </c>
      <c r="M44" s="16" t="s">
        <v>176</v>
      </c>
    </row>
    <row r="45" spans="1:13" s="18" customFormat="1" ht="180">
      <c r="A45" s="11" t="s">
        <v>15</v>
      </c>
      <c r="B45" s="12">
        <v>39</v>
      </c>
      <c r="C45" s="28">
        <v>5340639000130</v>
      </c>
      <c r="D45" s="12" t="s">
        <v>172</v>
      </c>
      <c r="E45" s="19" t="s">
        <v>177</v>
      </c>
      <c r="F45" s="36" t="s">
        <v>178</v>
      </c>
      <c r="G45" s="15">
        <v>46247</v>
      </c>
      <c r="H45" s="16" t="s">
        <v>179</v>
      </c>
      <c r="I45" s="17">
        <v>4558.58</v>
      </c>
      <c r="J45" s="15">
        <v>46247</v>
      </c>
      <c r="K45" s="12"/>
      <c r="L45" s="23">
        <v>4558.58</v>
      </c>
      <c r="M45" s="16" t="s">
        <v>176</v>
      </c>
    </row>
    <row r="46" spans="1:13" s="18" customFormat="1" ht="165.75" customHeight="1">
      <c r="A46" s="11" t="s">
        <v>15</v>
      </c>
      <c r="B46" s="12">
        <v>40</v>
      </c>
      <c r="C46" s="28">
        <v>1134191000732</v>
      </c>
      <c r="D46" s="12" t="s">
        <v>180</v>
      </c>
      <c r="E46" s="19" t="s">
        <v>181</v>
      </c>
      <c r="F46" s="36" t="s">
        <v>182</v>
      </c>
      <c r="G46" s="15">
        <v>46247</v>
      </c>
      <c r="H46" s="16" t="s">
        <v>183</v>
      </c>
      <c r="I46" s="17">
        <v>55208</v>
      </c>
      <c r="J46" s="15">
        <v>46247</v>
      </c>
      <c r="K46" s="12"/>
      <c r="L46" s="23">
        <f>2649.98+52558.02</f>
        <v>55208</v>
      </c>
      <c r="M46" s="16" t="s">
        <v>184</v>
      </c>
    </row>
    <row r="47" spans="1:13" s="18" customFormat="1" ht="176.25" customHeight="1">
      <c r="A47" s="11" t="s">
        <v>15</v>
      </c>
      <c r="B47" s="12">
        <v>41</v>
      </c>
      <c r="C47" s="28">
        <v>1134191000732</v>
      </c>
      <c r="D47" s="12" t="s">
        <v>180</v>
      </c>
      <c r="E47" s="19" t="s">
        <v>185</v>
      </c>
      <c r="F47" s="36" t="s">
        <v>186</v>
      </c>
      <c r="G47" s="15">
        <v>46247</v>
      </c>
      <c r="H47" s="16" t="s">
        <v>187</v>
      </c>
      <c r="I47" s="17">
        <v>2916</v>
      </c>
      <c r="J47" s="15">
        <v>46247</v>
      </c>
      <c r="K47" s="12"/>
      <c r="L47" s="23">
        <f>139.97+2776.03</f>
        <v>2916</v>
      </c>
      <c r="M47" s="16" t="s">
        <v>184</v>
      </c>
    </row>
    <row r="48" spans="1:13" s="18" customFormat="1" ht="195">
      <c r="A48" s="11" t="s">
        <v>15</v>
      </c>
      <c r="B48" s="12">
        <v>42</v>
      </c>
      <c r="C48" s="28">
        <v>9199109000174</v>
      </c>
      <c r="D48" s="12" t="s">
        <v>140</v>
      </c>
      <c r="E48" s="22" t="s">
        <v>188</v>
      </c>
      <c r="F48" s="37" t="s">
        <v>189</v>
      </c>
      <c r="G48" s="15">
        <v>46247</v>
      </c>
      <c r="H48" s="16" t="s">
        <v>190</v>
      </c>
      <c r="I48" s="17">
        <v>3160</v>
      </c>
      <c r="J48" s="15">
        <v>46247</v>
      </c>
      <c r="K48" s="12"/>
      <c r="L48" s="38">
        <f>37.92+158+2964.08</f>
        <v>3160</v>
      </c>
      <c r="M48" s="16" t="s">
        <v>191</v>
      </c>
    </row>
    <row r="49" spans="1:13" s="18" customFormat="1" ht="135">
      <c r="A49" s="11" t="s">
        <v>15</v>
      </c>
      <c r="B49" s="12">
        <v>43</v>
      </c>
      <c r="C49" s="12">
        <v>17398132000116</v>
      </c>
      <c r="D49" s="12" t="s">
        <v>192</v>
      </c>
      <c r="E49" s="13" t="s">
        <v>193</v>
      </c>
      <c r="F49" s="14" t="s">
        <v>194</v>
      </c>
      <c r="G49" s="15">
        <v>46247</v>
      </c>
      <c r="H49" s="16" t="s">
        <v>195</v>
      </c>
      <c r="I49" s="17">
        <v>50</v>
      </c>
      <c r="J49" s="15">
        <v>46247</v>
      </c>
      <c r="K49" s="12"/>
      <c r="L49" s="23">
        <v>50</v>
      </c>
      <c r="M49" s="16" t="s">
        <v>196</v>
      </c>
    </row>
    <row r="50" spans="1:13" s="18" customFormat="1" ht="165">
      <c r="A50" s="11" t="s">
        <v>15</v>
      </c>
      <c r="B50" s="12">
        <v>44</v>
      </c>
      <c r="C50" s="12">
        <v>2037069000115</v>
      </c>
      <c r="D50" s="12" t="s">
        <v>197</v>
      </c>
      <c r="E50" s="19" t="s">
        <v>198</v>
      </c>
      <c r="F50" s="20" t="s">
        <v>199</v>
      </c>
      <c r="G50" s="15">
        <v>46247</v>
      </c>
      <c r="H50" s="16" t="s">
        <v>200</v>
      </c>
      <c r="I50" s="17">
        <v>66079.92</v>
      </c>
      <c r="J50" s="15">
        <v>46247</v>
      </c>
      <c r="K50" s="12"/>
      <c r="L50" s="23">
        <f>7268.79+792.96+3304+54714.17</f>
        <v>66079.92</v>
      </c>
      <c r="M50" s="16" t="s">
        <v>201</v>
      </c>
    </row>
    <row r="51" spans="1:13" s="2" customFormat="1" ht="120">
      <c r="A51" s="11" t="s">
        <v>15</v>
      </c>
      <c r="B51" s="12">
        <v>45</v>
      </c>
      <c r="C51" s="12">
        <v>18422603000147</v>
      </c>
      <c r="D51" s="12" t="s">
        <v>202</v>
      </c>
      <c r="E51" s="19" t="s">
        <v>203</v>
      </c>
      <c r="F51" s="20" t="s">
        <v>204</v>
      </c>
      <c r="G51" s="15">
        <v>46252</v>
      </c>
      <c r="H51" s="16" t="s">
        <v>205</v>
      </c>
      <c r="I51" s="17">
        <v>1550</v>
      </c>
      <c r="J51" s="15">
        <v>46252</v>
      </c>
      <c r="K51" s="12"/>
      <c r="L51" s="23">
        <f>372+1178</f>
        <v>1550</v>
      </c>
      <c r="M51" s="16" t="s">
        <v>206</v>
      </c>
    </row>
    <row r="52" spans="1:13" s="2" customFormat="1" ht="120">
      <c r="A52" s="11" t="s">
        <v>15</v>
      </c>
      <c r="B52" s="12">
        <v>46</v>
      </c>
      <c r="C52" s="12">
        <v>18422603000147</v>
      </c>
      <c r="D52" s="12" t="s">
        <v>202</v>
      </c>
      <c r="E52" s="13" t="s">
        <v>207</v>
      </c>
      <c r="F52" s="20" t="s">
        <v>204</v>
      </c>
      <c r="G52" s="15">
        <v>46252</v>
      </c>
      <c r="H52" s="16" t="s">
        <v>208</v>
      </c>
      <c r="I52" s="17">
        <v>6200</v>
      </c>
      <c r="J52" s="15">
        <v>46252</v>
      </c>
      <c r="K52" s="12"/>
      <c r="L52" s="23">
        <f>6200</f>
        <v>6200</v>
      </c>
      <c r="M52" s="16" t="s">
        <v>206</v>
      </c>
    </row>
    <row r="53" spans="1:13" s="2" customFormat="1" ht="180">
      <c r="A53" s="11" t="s">
        <v>15</v>
      </c>
      <c r="B53" s="12">
        <v>47</v>
      </c>
      <c r="C53" s="12">
        <v>12282352000166</v>
      </c>
      <c r="D53" s="12" t="s">
        <v>209</v>
      </c>
      <c r="E53" s="19" t="s">
        <v>210</v>
      </c>
      <c r="F53" s="20" t="s">
        <v>211</v>
      </c>
      <c r="G53" s="15">
        <v>46252</v>
      </c>
      <c r="H53" s="16" t="s">
        <v>212</v>
      </c>
      <c r="I53" s="17">
        <v>82370.960000000006</v>
      </c>
      <c r="J53" s="15">
        <v>46252</v>
      </c>
      <c r="K53" s="12"/>
      <c r="L53" s="23">
        <f>19529.25+2665.31+11105.46+49070.94</f>
        <v>82370.960000000006</v>
      </c>
      <c r="M53" s="16" t="s">
        <v>213</v>
      </c>
    </row>
    <row r="54" spans="1:13" s="2" customFormat="1" ht="180">
      <c r="A54" s="11" t="s">
        <v>15</v>
      </c>
      <c r="B54" s="12">
        <v>48</v>
      </c>
      <c r="C54" s="12">
        <v>12282352000166</v>
      </c>
      <c r="D54" s="12" t="s">
        <v>209</v>
      </c>
      <c r="E54" s="19" t="s">
        <v>214</v>
      </c>
      <c r="F54" s="20" t="s">
        <v>211</v>
      </c>
      <c r="G54" s="15">
        <v>46252</v>
      </c>
      <c r="H54" s="16" t="s">
        <v>215</v>
      </c>
      <c r="I54" s="17">
        <v>139738.34</v>
      </c>
      <c r="J54" s="15">
        <v>46252</v>
      </c>
      <c r="K54" s="12"/>
      <c r="L54" s="23">
        <v>139738.34</v>
      </c>
      <c r="M54" s="16" t="s">
        <v>213</v>
      </c>
    </row>
    <row r="55" spans="1:13" s="2" customFormat="1" ht="120">
      <c r="A55" s="11" t="s">
        <v>15</v>
      </c>
      <c r="B55" s="12">
        <v>49</v>
      </c>
      <c r="C55" s="12">
        <v>34028316000375</v>
      </c>
      <c r="D55" s="12" t="s">
        <v>216</v>
      </c>
      <c r="E55" s="19" t="s">
        <v>217</v>
      </c>
      <c r="F55" s="14" t="s">
        <v>218</v>
      </c>
      <c r="G55" s="15">
        <v>46252</v>
      </c>
      <c r="H55" s="16" t="s">
        <v>219</v>
      </c>
      <c r="I55" s="17">
        <v>11847.09</v>
      </c>
      <c r="J55" s="15">
        <v>46252</v>
      </c>
      <c r="K55" s="12"/>
      <c r="L55" s="23">
        <v>11847.09</v>
      </c>
      <c r="M55" s="16" t="s">
        <v>220</v>
      </c>
    </row>
    <row r="56" spans="1:13" s="2" customFormat="1" ht="120">
      <c r="A56" s="11" t="s">
        <v>15</v>
      </c>
      <c r="B56" s="12">
        <v>50</v>
      </c>
      <c r="C56" s="12">
        <v>34028316000375</v>
      </c>
      <c r="D56" s="12" t="s">
        <v>216</v>
      </c>
      <c r="E56" s="19" t="s">
        <v>221</v>
      </c>
      <c r="F56" s="14" t="s">
        <v>218</v>
      </c>
      <c r="G56" s="15">
        <v>46252</v>
      </c>
      <c r="H56" s="16" t="s">
        <v>222</v>
      </c>
      <c r="I56" s="17">
        <v>9170.56</v>
      </c>
      <c r="J56" s="15">
        <v>46252</v>
      </c>
      <c r="K56" s="12"/>
      <c r="L56" s="23">
        <v>9170.56</v>
      </c>
      <c r="M56" s="16" t="s">
        <v>220</v>
      </c>
    </row>
    <row r="57" spans="1:13" s="2" customFormat="1" ht="225">
      <c r="A57" s="11" t="s">
        <v>15</v>
      </c>
      <c r="B57" s="12">
        <v>51</v>
      </c>
      <c r="C57" s="12">
        <v>21600669000194</v>
      </c>
      <c r="D57" s="12" t="s">
        <v>223</v>
      </c>
      <c r="E57" s="22" t="s">
        <v>224</v>
      </c>
      <c r="F57" s="20" t="s">
        <v>225</v>
      </c>
      <c r="G57" s="15">
        <v>46254</v>
      </c>
      <c r="H57" s="16" t="s">
        <v>226</v>
      </c>
      <c r="I57" s="17">
        <v>2800</v>
      </c>
      <c r="J57" s="15">
        <v>46255</v>
      </c>
      <c r="K57" s="12"/>
      <c r="L57" s="23">
        <f>134.4+2665.6</f>
        <v>2800</v>
      </c>
      <c r="M57" s="16" t="s">
        <v>227</v>
      </c>
    </row>
    <row r="58" spans="1:13" s="2" customFormat="1" ht="120">
      <c r="A58" s="11" t="s">
        <v>15</v>
      </c>
      <c r="B58" s="12">
        <v>52</v>
      </c>
      <c r="C58" s="12">
        <v>12039966000111</v>
      </c>
      <c r="D58" s="12" t="s">
        <v>228</v>
      </c>
      <c r="E58" s="19" t="s">
        <v>229</v>
      </c>
      <c r="F58" s="20" t="s">
        <v>230</v>
      </c>
      <c r="G58" s="15">
        <v>46254</v>
      </c>
      <c r="H58" s="16" t="s">
        <v>231</v>
      </c>
      <c r="I58" s="17">
        <v>49047.58</v>
      </c>
      <c r="J58" s="15">
        <v>46255</v>
      </c>
      <c r="K58" s="12"/>
      <c r="L58" s="23">
        <v>49047.58</v>
      </c>
      <c r="M58" s="16" t="s">
        <v>232</v>
      </c>
    </row>
    <row r="59" spans="1:13" s="2" customFormat="1" ht="135">
      <c r="A59" s="11" t="s">
        <v>15</v>
      </c>
      <c r="B59" s="12">
        <v>53</v>
      </c>
      <c r="C59" s="12">
        <v>87883807000106</v>
      </c>
      <c r="D59" s="12" t="s">
        <v>233</v>
      </c>
      <c r="E59" s="19" t="s">
        <v>234</v>
      </c>
      <c r="F59" s="32" t="s">
        <v>235</v>
      </c>
      <c r="G59" s="15">
        <v>46254</v>
      </c>
      <c r="H59" s="16" t="s">
        <v>236</v>
      </c>
      <c r="I59" s="17">
        <v>209.25</v>
      </c>
      <c r="J59" s="15">
        <v>46255</v>
      </c>
      <c r="K59" s="12"/>
      <c r="L59" s="23">
        <f>5.02+204.23</f>
        <v>209.25</v>
      </c>
      <c r="M59" s="16" t="s">
        <v>237</v>
      </c>
    </row>
    <row r="60" spans="1:13" s="2" customFormat="1" ht="210">
      <c r="A60" s="11" t="s">
        <v>15</v>
      </c>
      <c r="B60" s="12">
        <v>54</v>
      </c>
      <c r="C60" s="12">
        <v>4824261000187</v>
      </c>
      <c r="D60" s="12" t="s">
        <v>238</v>
      </c>
      <c r="E60" s="19" t="s">
        <v>239</v>
      </c>
      <c r="F60" s="20" t="s">
        <v>240</v>
      </c>
      <c r="G60" s="15">
        <v>46254</v>
      </c>
      <c r="H60" s="16" t="s">
        <v>241</v>
      </c>
      <c r="I60" s="17">
        <v>9000</v>
      </c>
      <c r="J60" s="15">
        <v>46255</v>
      </c>
      <c r="K60" s="12"/>
      <c r="L60" s="23">
        <f>432+450+8118</f>
        <v>9000</v>
      </c>
      <c r="M60" s="16" t="s">
        <v>242</v>
      </c>
    </row>
    <row r="61" spans="1:13" s="2" customFormat="1" ht="180">
      <c r="A61" s="11" t="s">
        <v>15</v>
      </c>
      <c r="B61" s="12">
        <v>55</v>
      </c>
      <c r="C61" s="12">
        <v>2535864000729</v>
      </c>
      <c r="D61" s="12" t="s">
        <v>243</v>
      </c>
      <c r="E61" s="19" t="s">
        <v>244</v>
      </c>
      <c r="F61" s="20" t="s">
        <v>245</v>
      </c>
      <c r="G61" s="15">
        <v>46254</v>
      </c>
      <c r="H61" s="16" t="s">
        <v>246</v>
      </c>
      <c r="I61" s="17">
        <v>2244</v>
      </c>
      <c r="J61" s="15">
        <v>46255</v>
      </c>
      <c r="K61" s="12"/>
      <c r="L61" s="23">
        <f>107.71+2136.29</f>
        <v>2244</v>
      </c>
      <c r="M61" s="16" t="s">
        <v>247</v>
      </c>
    </row>
    <row r="62" spans="1:13" s="2" customFormat="1" ht="165">
      <c r="A62" s="11" t="s">
        <v>15</v>
      </c>
      <c r="B62" s="12">
        <v>56</v>
      </c>
      <c r="C62" s="12">
        <v>2341467000120</v>
      </c>
      <c r="D62" s="12" t="s">
        <v>248</v>
      </c>
      <c r="E62" s="19" t="s">
        <v>249</v>
      </c>
      <c r="F62" s="14" t="s">
        <v>250</v>
      </c>
      <c r="G62" s="15">
        <v>46254</v>
      </c>
      <c r="H62" s="16" t="s">
        <v>251</v>
      </c>
      <c r="I62" s="17">
        <v>109888.61</v>
      </c>
      <c r="J62" s="15">
        <v>46255</v>
      </c>
      <c r="K62" s="12"/>
      <c r="L62" s="23">
        <f>2043.06+107845.55</f>
        <v>109888.61</v>
      </c>
      <c r="M62" s="16" t="s">
        <v>252</v>
      </c>
    </row>
    <row r="63" spans="1:13" s="2" customFormat="1" ht="120">
      <c r="A63" s="11" t="s">
        <v>15</v>
      </c>
      <c r="B63" s="12">
        <v>57</v>
      </c>
      <c r="C63" s="12">
        <v>4406195000125</v>
      </c>
      <c r="D63" s="12" t="s">
        <v>253</v>
      </c>
      <c r="E63" s="19" t="s">
        <v>254</v>
      </c>
      <c r="F63" s="14" t="s">
        <v>255</v>
      </c>
      <c r="G63" s="15">
        <v>46254</v>
      </c>
      <c r="H63" s="16" t="s">
        <v>256</v>
      </c>
      <c r="I63" s="17">
        <v>358.51</v>
      </c>
      <c r="J63" s="15">
        <v>46255</v>
      </c>
      <c r="K63" s="12"/>
      <c r="L63" s="23">
        <f>17.21+341.3</f>
        <v>358.51</v>
      </c>
      <c r="M63" s="16" t="s">
        <v>257</v>
      </c>
    </row>
    <row r="64" spans="1:13" s="2" customFormat="1" ht="117" customHeight="1">
      <c r="A64" s="11" t="s">
        <v>15</v>
      </c>
      <c r="B64" s="12">
        <v>58</v>
      </c>
      <c r="C64" s="12">
        <v>4406195000125</v>
      </c>
      <c r="D64" s="12" t="s">
        <v>253</v>
      </c>
      <c r="E64" s="19" t="s">
        <v>258</v>
      </c>
      <c r="F64" s="14" t="s">
        <v>259</v>
      </c>
      <c r="G64" s="15">
        <v>46254</v>
      </c>
      <c r="H64" s="16" t="s">
        <v>260</v>
      </c>
      <c r="I64" s="17">
        <v>276.67</v>
      </c>
      <c r="J64" s="15">
        <v>46255</v>
      </c>
      <c r="K64" s="12"/>
      <c r="L64" s="23">
        <f>13.28+263.39</f>
        <v>276.66999999999996</v>
      </c>
      <c r="M64" s="16" t="s">
        <v>257</v>
      </c>
    </row>
    <row r="65" spans="1:13" s="2" customFormat="1" ht="117" customHeight="1">
      <c r="A65" s="11" t="s">
        <v>15</v>
      </c>
      <c r="B65" s="12">
        <v>59</v>
      </c>
      <c r="C65" s="12">
        <v>4406195000125</v>
      </c>
      <c r="D65" s="12" t="s">
        <v>253</v>
      </c>
      <c r="E65" s="19" t="s">
        <v>261</v>
      </c>
      <c r="F65" s="14" t="s">
        <v>262</v>
      </c>
      <c r="G65" s="15">
        <v>46254</v>
      </c>
      <c r="H65" s="16" t="s">
        <v>263</v>
      </c>
      <c r="I65" s="17">
        <v>440.33</v>
      </c>
      <c r="J65" s="15">
        <v>46255</v>
      </c>
      <c r="K65" s="12"/>
      <c r="L65" s="23">
        <f>21.14+419.19</f>
        <v>440.33</v>
      </c>
      <c r="M65" s="16" t="s">
        <v>257</v>
      </c>
    </row>
    <row r="66" spans="1:13" s="2" customFormat="1" ht="117" customHeight="1">
      <c r="A66" s="11" t="s">
        <v>15</v>
      </c>
      <c r="B66" s="12">
        <v>60</v>
      </c>
      <c r="C66" s="12">
        <v>4406195000125</v>
      </c>
      <c r="D66" s="12" t="s">
        <v>253</v>
      </c>
      <c r="E66" s="19" t="s">
        <v>264</v>
      </c>
      <c r="F66" s="14" t="s">
        <v>265</v>
      </c>
      <c r="G66" s="15">
        <v>46254</v>
      </c>
      <c r="H66" s="16" t="s">
        <v>266</v>
      </c>
      <c r="I66" s="17">
        <v>145.76</v>
      </c>
      <c r="J66" s="15">
        <v>46255</v>
      </c>
      <c r="K66" s="12"/>
      <c r="L66" s="23">
        <f>7+138.76</f>
        <v>145.76</v>
      </c>
      <c r="M66" s="16" t="s">
        <v>257</v>
      </c>
    </row>
    <row r="67" spans="1:13" s="2" customFormat="1" ht="117" customHeight="1">
      <c r="A67" s="11" t="s">
        <v>15</v>
      </c>
      <c r="B67" s="12">
        <v>61</v>
      </c>
      <c r="C67" s="12">
        <v>4406195000125</v>
      </c>
      <c r="D67" s="12" t="s">
        <v>253</v>
      </c>
      <c r="E67" s="19" t="s">
        <v>267</v>
      </c>
      <c r="F67" s="14" t="s">
        <v>268</v>
      </c>
      <c r="G67" s="15">
        <v>46254</v>
      </c>
      <c r="H67" s="16" t="s">
        <v>269</v>
      </c>
      <c r="I67" s="17">
        <v>145.68</v>
      </c>
      <c r="J67" s="15">
        <v>46255</v>
      </c>
      <c r="K67" s="12"/>
      <c r="L67" s="23">
        <f>6.99+138.69</f>
        <v>145.68</v>
      </c>
      <c r="M67" s="16" t="s">
        <v>257</v>
      </c>
    </row>
    <row r="68" spans="1:13" s="2" customFormat="1" ht="117" customHeight="1">
      <c r="A68" s="11" t="s">
        <v>15</v>
      </c>
      <c r="B68" s="12">
        <v>62</v>
      </c>
      <c r="C68" s="12">
        <v>4406195000125</v>
      </c>
      <c r="D68" s="12" t="s">
        <v>253</v>
      </c>
      <c r="E68" s="19" t="s">
        <v>270</v>
      </c>
      <c r="F68" s="14" t="s">
        <v>271</v>
      </c>
      <c r="G68" s="15">
        <v>46254</v>
      </c>
      <c r="H68" s="16" t="s">
        <v>272</v>
      </c>
      <c r="I68" s="17">
        <v>522.14</v>
      </c>
      <c r="J68" s="15">
        <v>46255</v>
      </c>
      <c r="K68" s="12"/>
      <c r="L68" s="23">
        <f>25.06+497.08</f>
        <v>522.14</v>
      </c>
      <c r="M68" s="16" t="s">
        <v>257</v>
      </c>
    </row>
    <row r="69" spans="1:13" s="2" customFormat="1" ht="180">
      <c r="A69" s="11" t="s">
        <v>15</v>
      </c>
      <c r="B69" s="12">
        <v>63</v>
      </c>
      <c r="C69" s="12">
        <v>12891300000197</v>
      </c>
      <c r="D69" s="12" t="s">
        <v>273</v>
      </c>
      <c r="E69" s="19" t="s">
        <v>274</v>
      </c>
      <c r="F69" s="20" t="s">
        <v>275</v>
      </c>
      <c r="G69" s="15">
        <v>46254</v>
      </c>
      <c r="H69" s="16" t="s">
        <v>276</v>
      </c>
      <c r="I69" s="17">
        <v>416803.2</v>
      </c>
      <c r="J69" s="15">
        <v>46255</v>
      </c>
      <c r="K69" s="12"/>
      <c r="L69" s="23">
        <f>5001.64+20840.16+355163.82+35797.58</f>
        <v>416803.2</v>
      </c>
      <c r="M69" s="16" t="s">
        <v>277</v>
      </c>
    </row>
    <row r="70" spans="1:13" s="2" customFormat="1" ht="165">
      <c r="A70" s="11" t="s">
        <v>15</v>
      </c>
      <c r="B70" s="12">
        <v>64</v>
      </c>
      <c r="C70" s="12">
        <v>26722189000110</v>
      </c>
      <c r="D70" s="12" t="s">
        <v>278</v>
      </c>
      <c r="E70" s="19" t="s">
        <v>279</v>
      </c>
      <c r="F70" s="20" t="s">
        <v>280</v>
      </c>
      <c r="G70" s="15">
        <v>46258</v>
      </c>
      <c r="H70" s="16" t="s">
        <v>281</v>
      </c>
      <c r="I70" s="17">
        <v>19496.080000000002</v>
      </c>
      <c r="J70" s="15">
        <v>46259</v>
      </c>
      <c r="K70" s="12"/>
      <c r="L70" s="23">
        <f>467.92+19028.16</f>
        <v>19496.079999999998</v>
      </c>
      <c r="M70" s="16" t="s">
        <v>282</v>
      </c>
    </row>
    <row r="71" spans="1:13" s="2" customFormat="1" ht="165">
      <c r="A71" s="11" t="s">
        <v>15</v>
      </c>
      <c r="B71" s="12">
        <v>65</v>
      </c>
      <c r="C71" s="12">
        <v>26722189000110</v>
      </c>
      <c r="D71" s="12" t="s">
        <v>278</v>
      </c>
      <c r="E71" s="19" t="s">
        <v>283</v>
      </c>
      <c r="F71" s="20" t="s">
        <v>284</v>
      </c>
      <c r="G71" s="15">
        <v>46258</v>
      </c>
      <c r="H71" s="16" t="s">
        <v>285</v>
      </c>
      <c r="I71" s="17">
        <v>137959.43</v>
      </c>
      <c r="J71" s="15">
        <v>46259</v>
      </c>
      <c r="K71" s="12"/>
      <c r="L71" s="23">
        <f>1164.2+1173.22+1775.52+99.06+59.34+8.69+0.84+2.52+5.48+0.86+5.72+11.43+133652.55</f>
        <v>137959.43</v>
      </c>
      <c r="M71" s="16" t="s">
        <v>282</v>
      </c>
    </row>
    <row r="72" spans="1:13" s="2" customFormat="1" ht="165">
      <c r="A72" s="11" t="s">
        <v>15</v>
      </c>
      <c r="B72" s="12">
        <v>66</v>
      </c>
      <c r="C72" s="12">
        <v>26722189000110</v>
      </c>
      <c r="D72" s="12" t="s">
        <v>278</v>
      </c>
      <c r="E72" s="19" t="s">
        <v>286</v>
      </c>
      <c r="F72" s="20" t="s">
        <v>284</v>
      </c>
      <c r="G72" s="15">
        <v>46258</v>
      </c>
      <c r="H72" s="16" t="s">
        <v>287</v>
      </c>
      <c r="I72" s="17">
        <v>41499.78</v>
      </c>
      <c r="J72" s="15">
        <v>46259</v>
      </c>
      <c r="K72" s="12"/>
      <c r="L72" s="23">
        <v>41499.78</v>
      </c>
      <c r="M72" s="16" t="s">
        <v>282</v>
      </c>
    </row>
    <row r="73" spans="1:13" s="2" customFormat="1" ht="165">
      <c r="A73" s="11" t="s">
        <v>15</v>
      </c>
      <c r="B73" s="12">
        <v>67</v>
      </c>
      <c r="C73" s="12">
        <v>9199109000174</v>
      </c>
      <c r="D73" s="12" t="s">
        <v>140</v>
      </c>
      <c r="E73" s="22" t="s">
        <v>288</v>
      </c>
      <c r="F73" s="20" t="s">
        <v>289</v>
      </c>
      <c r="G73" s="15">
        <v>46258</v>
      </c>
      <c r="H73" s="16" t="s">
        <v>290</v>
      </c>
      <c r="I73" s="17">
        <v>2760</v>
      </c>
      <c r="J73" s="15">
        <v>46259</v>
      </c>
      <c r="K73" s="12"/>
      <c r="L73" s="23">
        <f>33.12+138+2588.88</f>
        <v>2760</v>
      </c>
      <c r="M73" s="16" t="s">
        <v>291</v>
      </c>
    </row>
    <row r="74" spans="1:13" s="2" customFormat="1" ht="150">
      <c r="A74" s="11" t="s">
        <v>15</v>
      </c>
      <c r="B74" s="12">
        <v>68</v>
      </c>
      <c r="C74" s="12">
        <v>9199109000174</v>
      </c>
      <c r="D74" s="12" t="s">
        <v>140</v>
      </c>
      <c r="E74" s="39" t="s">
        <v>292</v>
      </c>
      <c r="F74" s="20" t="s">
        <v>293</v>
      </c>
      <c r="G74" s="15">
        <v>46258</v>
      </c>
      <c r="H74" s="16" t="s">
        <v>294</v>
      </c>
      <c r="I74" s="17">
        <v>5530</v>
      </c>
      <c r="J74" s="15">
        <v>46259</v>
      </c>
      <c r="K74" s="12"/>
      <c r="L74" s="23">
        <f>66.36+276.5+5187.14</f>
        <v>5530</v>
      </c>
      <c r="M74" s="16" t="s">
        <v>295</v>
      </c>
    </row>
    <row r="75" spans="1:13" s="2" customFormat="1" ht="135">
      <c r="A75" s="11" t="s">
        <v>15</v>
      </c>
      <c r="B75" s="12">
        <v>69</v>
      </c>
      <c r="C75" s="12">
        <v>23624599000130</v>
      </c>
      <c r="D75" s="12" t="s">
        <v>296</v>
      </c>
      <c r="E75" s="19" t="s">
        <v>297</v>
      </c>
      <c r="F75" s="20" t="s">
        <v>27</v>
      </c>
      <c r="G75" s="15">
        <v>46258</v>
      </c>
      <c r="H75" s="16" t="s">
        <v>298</v>
      </c>
      <c r="I75" s="17">
        <v>28599.99</v>
      </c>
      <c r="J75" s="15">
        <v>46259</v>
      </c>
      <c r="K75" s="12"/>
      <c r="L75" s="23">
        <f>3145.99+514.8+24939.2</f>
        <v>28599.99</v>
      </c>
      <c r="M75" s="16" t="s">
        <v>299</v>
      </c>
    </row>
    <row r="76" spans="1:13" s="2" customFormat="1" ht="150">
      <c r="A76" s="11" t="s">
        <v>15</v>
      </c>
      <c r="B76" s="12">
        <v>70</v>
      </c>
      <c r="C76" s="12">
        <v>35634627000189</v>
      </c>
      <c r="D76" s="12" t="s">
        <v>300</v>
      </c>
      <c r="E76" s="19" t="s">
        <v>301</v>
      </c>
      <c r="F76" s="20" t="s">
        <v>302</v>
      </c>
      <c r="G76" s="15">
        <v>46258</v>
      </c>
      <c r="H76" s="16" t="s">
        <v>303</v>
      </c>
      <c r="I76" s="17">
        <v>1000</v>
      </c>
      <c r="J76" s="15">
        <v>46259</v>
      </c>
      <c r="K76" s="12"/>
      <c r="L76" s="23">
        <f>30.4+969.6</f>
        <v>1000</v>
      </c>
      <c r="M76" s="16" t="s">
        <v>304</v>
      </c>
    </row>
    <row r="77" spans="1:13" s="2" customFormat="1" ht="135">
      <c r="A77" s="11" t="s">
        <v>15</v>
      </c>
      <c r="B77" s="12">
        <v>71</v>
      </c>
      <c r="C77" s="12">
        <v>4322541000197</v>
      </c>
      <c r="D77" s="12" t="s">
        <v>305</v>
      </c>
      <c r="E77" s="22" t="s">
        <v>306</v>
      </c>
      <c r="F77" s="14" t="s">
        <v>307</v>
      </c>
      <c r="G77" s="15">
        <v>46261</v>
      </c>
      <c r="H77" s="16" t="s">
        <v>308</v>
      </c>
      <c r="I77" s="17">
        <v>17.16</v>
      </c>
      <c r="J77" s="15">
        <v>46261</v>
      </c>
      <c r="K77" s="12"/>
      <c r="L77" s="23">
        <v>17.16</v>
      </c>
      <c r="M77" s="16" t="s">
        <v>309</v>
      </c>
    </row>
    <row r="78" spans="1:13" s="2" customFormat="1" ht="135">
      <c r="A78" s="11" t="s">
        <v>15</v>
      </c>
      <c r="B78" s="12">
        <v>72</v>
      </c>
      <c r="C78" s="12">
        <v>4322541000197</v>
      </c>
      <c r="D78" s="12" t="s">
        <v>305</v>
      </c>
      <c r="E78" s="22" t="s">
        <v>310</v>
      </c>
      <c r="F78" s="14" t="s">
        <v>311</v>
      </c>
      <c r="G78" s="15">
        <v>46261</v>
      </c>
      <c r="H78" s="16" t="s">
        <v>312</v>
      </c>
      <c r="I78" s="17">
        <v>17.16</v>
      </c>
      <c r="J78" s="15">
        <v>46261</v>
      </c>
      <c r="K78" s="12"/>
      <c r="L78" s="23">
        <v>17.16</v>
      </c>
      <c r="M78" s="16" t="s">
        <v>309</v>
      </c>
    </row>
    <row r="79" spans="1:13" s="2" customFormat="1" ht="210">
      <c r="A79" s="11" t="s">
        <v>15</v>
      </c>
      <c r="B79" s="12">
        <v>73</v>
      </c>
      <c r="C79" s="12">
        <v>35689930000189</v>
      </c>
      <c r="D79" s="12" t="s">
        <v>313</v>
      </c>
      <c r="E79" s="22" t="s">
        <v>314</v>
      </c>
      <c r="F79" s="20" t="s">
        <v>315</v>
      </c>
      <c r="G79" s="15">
        <v>46262</v>
      </c>
      <c r="H79" s="16" t="s">
        <v>316</v>
      </c>
      <c r="I79" s="17">
        <v>304.22000000000003</v>
      </c>
      <c r="J79" s="15">
        <v>46266</v>
      </c>
      <c r="K79" s="12"/>
      <c r="L79" s="23">
        <v>304.22000000000003</v>
      </c>
      <c r="M79" s="16" t="s">
        <v>317</v>
      </c>
    </row>
    <row r="80" spans="1:13" s="2" customFormat="1" ht="120">
      <c r="A80" s="11" t="s">
        <v>15</v>
      </c>
      <c r="B80" s="12">
        <v>74</v>
      </c>
      <c r="C80" s="12">
        <v>4407920000180</v>
      </c>
      <c r="D80" s="12" t="s">
        <v>162</v>
      </c>
      <c r="E80" s="19" t="s">
        <v>318</v>
      </c>
      <c r="F80" s="20" t="s">
        <v>319</v>
      </c>
      <c r="G80" s="15">
        <v>46262</v>
      </c>
      <c r="H80" s="16" t="s">
        <v>320</v>
      </c>
      <c r="I80" s="17">
        <v>22860.11</v>
      </c>
      <c r="J80" s="15">
        <v>46266</v>
      </c>
      <c r="K80" s="12"/>
      <c r="L80" s="23">
        <v>22680.11</v>
      </c>
      <c r="M80" s="16" t="s">
        <v>321</v>
      </c>
    </row>
    <row r="81" spans="1:13" s="2" customFormat="1" ht="165">
      <c r="A81" s="11" t="s">
        <v>15</v>
      </c>
      <c r="B81" s="12">
        <v>75</v>
      </c>
      <c r="C81" s="12">
        <v>1134191000732</v>
      </c>
      <c r="D81" s="12" t="s">
        <v>180</v>
      </c>
      <c r="E81" s="19" t="s">
        <v>322</v>
      </c>
      <c r="F81" s="20" t="s">
        <v>323</v>
      </c>
      <c r="G81" s="15">
        <v>46265</v>
      </c>
      <c r="H81" s="16" t="s">
        <v>324</v>
      </c>
      <c r="I81" s="17">
        <v>55208</v>
      </c>
      <c r="J81" s="15">
        <v>46266</v>
      </c>
      <c r="K81" s="12"/>
      <c r="L81" s="23">
        <f>2649.98+52558.02</f>
        <v>55208</v>
      </c>
      <c r="M81" s="16" t="s">
        <v>325</v>
      </c>
    </row>
    <row r="82" spans="1:13" s="2" customFormat="1" ht="165">
      <c r="A82" s="11" t="s">
        <v>15</v>
      </c>
      <c r="B82" s="12">
        <v>76</v>
      </c>
      <c r="C82" s="12">
        <v>1134191000732</v>
      </c>
      <c r="D82" s="12" t="s">
        <v>180</v>
      </c>
      <c r="E82" s="19" t="s">
        <v>326</v>
      </c>
      <c r="F82" s="20" t="s">
        <v>327</v>
      </c>
      <c r="G82" s="15">
        <v>46265</v>
      </c>
      <c r="H82" s="16" t="s">
        <v>328</v>
      </c>
      <c r="I82" s="17">
        <v>2916</v>
      </c>
      <c r="J82" s="15">
        <v>46266</v>
      </c>
      <c r="K82" s="12"/>
      <c r="L82" s="23">
        <f>139.97+2776.03</f>
        <v>2916</v>
      </c>
      <c r="M82" s="16" t="s">
        <v>325</v>
      </c>
    </row>
    <row r="83" spans="1:13" s="2" customFormat="1" ht="135">
      <c r="A83" s="11" t="s">
        <v>15</v>
      </c>
      <c r="B83" s="12">
        <v>77</v>
      </c>
      <c r="C83" s="12">
        <v>34549659000113</v>
      </c>
      <c r="D83" s="12" t="s">
        <v>149</v>
      </c>
      <c r="E83" s="19" t="s">
        <v>329</v>
      </c>
      <c r="F83" s="20" t="s">
        <v>330</v>
      </c>
      <c r="G83" s="15">
        <v>46265</v>
      </c>
      <c r="H83" s="16" t="s">
        <v>331</v>
      </c>
      <c r="I83" s="17">
        <v>6633.56</v>
      </c>
      <c r="J83" s="15">
        <v>46266</v>
      </c>
      <c r="K83" s="12"/>
      <c r="L83" s="23">
        <f>1488+5145.56</f>
        <v>6633.56</v>
      </c>
      <c r="M83" s="16" t="s">
        <v>332</v>
      </c>
    </row>
    <row r="84" spans="1:13" s="2" customFormat="1" ht="135">
      <c r="A84" s="11" t="s">
        <v>15</v>
      </c>
      <c r="B84" s="12">
        <v>78</v>
      </c>
      <c r="C84" s="12">
        <v>34549659000113</v>
      </c>
      <c r="D84" s="12" t="s">
        <v>149</v>
      </c>
      <c r="E84" s="19" t="s">
        <v>333</v>
      </c>
      <c r="F84" s="20" t="s">
        <v>330</v>
      </c>
      <c r="G84" s="15">
        <v>46265</v>
      </c>
      <c r="H84" s="16" t="s">
        <v>334</v>
      </c>
      <c r="I84" s="17">
        <v>24366.44</v>
      </c>
      <c r="J84" s="15">
        <v>46266</v>
      </c>
      <c r="K84" s="12"/>
      <c r="L84" s="23">
        <v>24366.44</v>
      </c>
      <c r="M84" s="16" t="s">
        <v>332</v>
      </c>
    </row>
    <row r="85" spans="1:13" s="2" customFormat="1" ht="120">
      <c r="A85" s="11" t="s">
        <v>15</v>
      </c>
      <c r="B85" s="12">
        <v>79</v>
      </c>
      <c r="C85" s="12">
        <v>2037069000115</v>
      </c>
      <c r="D85" s="12" t="s">
        <v>197</v>
      </c>
      <c r="E85" s="19" t="s">
        <v>335</v>
      </c>
      <c r="F85" s="20" t="s">
        <v>336</v>
      </c>
      <c r="G85" s="15">
        <v>46265</v>
      </c>
      <c r="H85" s="16" t="s">
        <v>337</v>
      </c>
      <c r="I85" s="17">
        <v>13413.33</v>
      </c>
      <c r="J85" s="15">
        <v>46266</v>
      </c>
      <c r="K85" s="12"/>
      <c r="L85" s="23">
        <f>160.96+670.67+11106.23+1475.47</f>
        <v>13413.329999999998</v>
      </c>
      <c r="M85" s="16" t="s">
        <v>338</v>
      </c>
    </row>
    <row r="86" spans="1:13" ht="15" customHeight="1">
      <c r="A86" s="40" t="s">
        <v>339</v>
      </c>
      <c r="B86" s="40"/>
      <c r="C86" s="40"/>
      <c r="D86" s="4"/>
      <c r="K86" s="43"/>
    </row>
    <row r="87" spans="1:13" ht="15" customHeight="1">
      <c r="A87" s="44" t="str">
        <f>[1]Bens!A22</f>
        <v>Data da última atualização: 02/09/2026</v>
      </c>
      <c r="B87" s="45"/>
      <c r="C87" s="4"/>
      <c r="D87" s="1"/>
    </row>
    <row r="88" spans="1:13" ht="15" customHeight="1">
      <c r="A88" s="46" t="s">
        <v>340</v>
      </c>
      <c r="B88" s="46"/>
      <c r="C88" s="46"/>
      <c r="D88" s="46"/>
    </row>
    <row r="89" spans="1:13" ht="15" customHeight="1">
      <c r="A89" s="46" t="s">
        <v>341</v>
      </c>
      <c r="B89" s="46"/>
      <c r="C89" s="46"/>
      <c r="D89" s="46"/>
    </row>
    <row r="90" spans="1:13" ht="15" customHeight="1">
      <c r="A90" s="47" t="s">
        <v>342</v>
      </c>
      <c r="B90" s="47"/>
      <c r="C90" s="47"/>
      <c r="D90" s="1"/>
    </row>
    <row r="91" spans="1:13" ht="15" customHeight="1"/>
    <row r="92" spans="1:13" ht="15" customHeight="1"/>
    <row r="93" spans="1:13" ht="15" customHeight="1"/>
    <row r="94" spans="1:13" ht="15" customHeight="1"/>
    <row r="95" spans="1:13" ht="15" customHeight="1"/>
    <row r="96" spans="1:13" ht="15" customHeight="1"/>
    <row r="97" spans="14:14" ht="15" customHeight="1"/>
    <row r="98" spans="14:14" ht="15" customHeight="1">
      <c r="N98" s="48"/>
    </row>
    <row r="99" spans="14:14" ht="15" customHeight="1">
      <c r="N99" s="48"/>
    </row>
    <row r="100" spans="14:14" ht="15" customHeight="1">
      <c r="N100" s="48"/>
    </row>
    <row r="101" spans="14:14" ht="15" customHeight="1">
      <c r="N101" s="48"/>
    </row>
    <row r="102" spans="14:14" ht="15" customHeight="1">
      <c r="N102" s="48"/>
    </row>
    <row r="103" spans="14:14" ht="15" customHeight="1">
      <c r="N103" s="48"/>
    </row>
    <row r="104" spans="14:14" ht="15" customHeight="1"/>
    <row r="105" spans="14:14" ht="15" customHeight="1"/>
    <row r="106" spans="14:14" ht="15" customHeight="1"/>
    <row r="107" spans="14:14" ht="15" customHeight="1"/>
    <row r="108" spans="14:14" ht="15" customHeight="1"/>
    <row r="109" spans="14:14" ht="15" customHeight="1"/>
    <row r="110" spans="14:14" ht="15" customHeight="1"/>
    <row r="111" spans="14:14" ht="15" customHeight="1"/>
    <row r="112" spans="14:14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48.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</sheetData>
  <mergeCells count="5">
    <mergeCell ref="A2:M2"/>
    <mergeCell ref="A3:E3"/>
    <mergeCell ref="A5:L5"/>
    <mergeCell ref="A88:D88"/>
    <mergeCell ref="A89:D89"/>
  </mergeCells>
  <conditionalFormatting sqref="C7:C85">
    <cfRule type="cellIs" dxfId="1" priority="1" operator="between">
      <formula>111111111</formula>
      <formula>99999999999</formula>
    </cfRule>
    <cfRule type="cellIs" dxfId="0" priority="2" operator="between">
      <formula>111111111111</formula>
      <formula>99999999999999</formula>
    </cfRule>
  </conditionalFormatting>
  <hyperlinks>
    <hyperlink ref="E8" r:id="rId1" xr:uid="{6941077E-70FC-491F-AD6E-04C0636B270E}"/>
    <hyperlink ref="E7" r:id="rId2" xr:uid="{5D8CBDB1-6E72-4F38-BA25-C32AE4996DFB}"/>
    <hyperlink ref="E9" r:id="rId3" display="Liquidação da NE nº 2026NE0000581 - Ref. aos serviços de manutenção predial preventiva e corretiva e pequenas reformas na Promotoria de Justiça de Alvarães, competência junho/2026, conforme Contrato Administrativo nº 009/2026-MP/PGJ e 1º Termo Aditivo, NFS-e nº 42 e documentos constantes do SEI nº 2026.017524." xr:uid="{AE7CCCE9-4D72-46ED-AA72-C343014CAFAF}"/>
    <hyperlink ref="E12" r:id="rId4" xr:uid="{57B427A3-7F47-40D6-BE52-43DD52200C0A}"/>
    <hyperlink ref="E13" r:id="rId5" xr:uid="{811A5C80-190F-435C-9664-F97D2F19BA22}"/>
    <hyperlink ref="E14" r:id="rId6" xr:uid="{D4BD9714-1827-416C-822B-C9E5AD66817C}"/>
    <hyperlink ref="E15" r:id="rId7" xr:uid="{270624B3-7CC1-4203-9D26-3421E1E1C9E4}"/>
    <hyperlink ref="E17" r:id="rId8" xr:uid="{D3A7E418-4DE8-462A-8257-B13C81C13DE6}"/>
    <hyperlink ref="E18" r:id="rId9" xr:uid="{F7DF7DB0-3EEC-4829-A540-1A94669D002F}"/>
    <hyperlink ref="E19" r:id="rId10" xr:uid="{4900DE42-C183-4504-A4A8-1930EA7B51D0}"/>
    <hyperlink ref="E20" r:id="rId11" xr:uid="{2B8B7D88-8991-4783-8B53-EEE1A595A3BE}"/>
    <hyperlink ref="E21" r:id="rId12" xr:uid="{34DB6385-95A8-4E5A-ACCA-1F2F9FEB08C6}"/>
    <hyperlink ref="E22" r:id="rId13" xr:uid="{A187A71F-B62C-42A4-8836-833C7901E626}"/>
    <hyperlink ref="E23" r:id="rId14" display="Liquidação da NE nº 2026NE0000814 - Referente à prestação de serviços sobre a infraestrutura do sistema SAJ/MPAM, competência Maio/2026, conforme Contrato nº 019/2021-MP/PGJ, 4º Termo Aditivo, Nota Fiscal nº 2945 e documentos constantes no SEI 2026.015443." xr:uid="{DB591D18-FC64-4B76-A958-E381A620CEA2}"/>
    <hyperlink ref="E24" r:id="rId15" xr:uid="{425C21B0-2AA1-4EFF-A8B0-213090593E55}"/>
    <hyperlink ref="E25" r:id="rId16" xr:uid="{C88051DD-F628-46D9-9A86-1B1748DAD21A}"/>
    <hyperlink ref="E26" r:id="rId17" xr:uid="{91E8EDF5-9955-4950-9501-BB377CBFA963}"/>
    <hyperlink ref="E27" r:id="rId18" xr:uid="{984CF8E0-0C6B-4800-80CC-315FC36E40B6}"/>
    <hyperlink ref="E29" r:id="rId19" display="Liquidação da NE nº 2026NE0000056 - Ref. a prestação ao serviço de operação técnica e manutenção (preventiva e corretiva), com eventual fornecimento de peças, para os sistemas de áudio e vídeo, com gravação e transmissão simultânea via internet, ref. a Julho/2026, conforme NF-nº 156 e demais documentos no SEI 2026.017671." xr:uid="{3B5638C0-6465-42E4-B958-8EB954E5A1EC}"/>
    <hyperlink ref="E30" r:id="rId20" xr:uid="{50629E8A-9332-4098-B6E9-96BCA824E514}"/>
    <hyperlink ref="E39" r:id="rId21" xr:uid="{9D03FE2B-B32C-4FB4-84E8-47EEBDC7941A}"/>
    <hyperlink ref="E40" r:id="rId22" xr:uid="{BA796C12-C31C-4869-A6BE-BCC5C53F31E9}"/>
    <hyperlink ref="E41" r:id="rId23" xr:uid="{03F72B2D-6ED6-47A5-892F-F6B01EC0B026}"/>
    <hyperlink ref="E42" r:id="rId24" xr:uid="{9A6C5E1F-2428-44D9-8BFC-03E2B38FB514}"/>
    <hyperlink ref="E43" r:id="rId25" xr:uid="{039D0187-3619-4802-B12B-C106C2951268}"/>
    <hyperlink ref="E44" r:id="rId26" xr:uid="{98459FD0-0657-4412-80F2-BEE2B0B13F6E}"/>
    <hyperlink ref="E45" r:id="rId27" display="Liquidação da NE nº 2026NE0000379 - Ref. gerenciamento eletrônico/intermediação de serviços de manutenção preventiva/corretiva da frota oficial da PGJ/AM, com mão de obra executada por rede credenciada, competência junho/2026, Contrato 007/2023-MP/PGJ, 3º TA, NF 0319062, SEI 2026.015337." xr:uid="{B8137B9E-C9F6-4611-AD2E-47EC7DD75E4D}"/>
    <hyperlink ref="E46" r:id="rId28" display="Liquidação da NE nº 2026NE0000799 - Ref. a prestação de serviço de solução de firewall de próxima geração em alta disponibilidade, com monitoramento (CA 004/2023-MP/PGJ - 1ºT.A.) ref. a JUNHO/2026 (parcela 33 de 48) conforme NFS-e n° 5 e demais documentos no SEI 2026.017269." xr:uid="{868CFB7D-8410-48AB-9E29-A0CC191BDD5E}"/>
    <hyperlink ref="E47" r:id="rId29" display="Liquidação da NE nº 2026NE0000799 - Ref. a prestação de serviço de solução de firewall de próxima geração em alta disponibilidade, com monitoramento (CA 004/2023-MP/PGJ - 1ºT.A.) ref. a JUNHO/2026 (parcela 33 de 48) conforme NFS-e n° 6 e demais documentos no SEI 2026.017269." xr:uid="{5C97626D-386C-414F-BF5E-889EC7C0175D}"/>
    <hyperlink ref="E49" r:id="rId30" xr:uid="{E1CBF75F-7292-42B2-9B83-A07C0EF81DD5}"/>
    <hyperlink ref="E50" r:id="rId31" display="Liquidação da NE nº 2026NE0000889 - Ref. a serviços de manutenção preventiva e corretiva nos sistemas de refrigeração da PGJ/AM, com assistência técnica, mão de obra, peças e acessórios, competência julho/2026, Contrato 025/2022-MP/PGJ, 5º TA, NFS-e nº 82, SEI 2026.018087." xr:uid="{287448FC-411E-4C2D-B76D-526F742DA314}"/>
    <hyperlink ref="F7" r:id="rId32" xr:uid="{15505A5C-7E33-4B74-8E32-C2193F7A16EC}"/>
    <hyperlink ref="F8" r:id="rId33" xr:uid="{F39142CB-7B21-47A8-AFDA-538DBD47003C}"/>
    <hyperlink ref="F9" r:id="rId34" xr:uid="{9E22D378-A21C-455A-A87D-206504DB0FC7}"/>
    <hyperlink ref="F10" r:id="rId35" xr:uid="{BD5AE67B-7BC3-418F-893F-25B9DBC373B8}"/>
    <hyperlink ref="E10" r:id="rId36" xr:uid="{80F4DE79-ABCE-4211-A532-F2940DA13EB7}"/>
    <hyperlink ref="F11" r:id="rId37" xr:uid="{90C6B755-CDFC-4CB4-BB8B-872FA9109C20}"/>
    <hyperlink ref="F12" r:id="rId38" xr:uid="{973391E5-B80A-4ED7-B707-C682F6C82616}"/>
    <hyperlink ref="F13" r:id="rId39" xr:uid="{E62F258C-A1C7-4076-8B26-280E648C0C0A}"/>
    <hyperlink ref="F14" r:id="rId40" xr:uid="{BC90EA61-0035-4DB7-A24E-5D36713150CA}"/>
    <hyperlink ref="F15" r:id="rId41" xr:uid="{9162E95A-B535-486F-93D8-C30E33FFF553}"/>
    <hyperlink ref="F16" r:id="rId42" xr:uid="{A08E44AD-DD49-4E88-8810-1C638FFA6E7F}"/>
    <hyperlink ref="F17" r:id="rId43" xr:uid="{16DBD2E6-0AD2-474C-AB69-189010E4607B}"/>
    <hyperlink ref="F18" r:id="rId44" xr:uid="{EC5EED75-0321-462C-AC9D-49606439E1D0}"/>
    <hyperlink ref="F19" r:id="rId45" xr:uid="{78D094A7-9183-485F-9074-9A43F642D622}"/>
    <hyperlink ref="F20" r:id="rId46" xr:uid="{9FA264E0-F27C-4058-8F8A-A84A2AF122EF}"/>
    <hyperlink ref="F21" r:id="rId47" xr:uid="{ABEA3F65-D57D-4B13-9BE1-B9CBFE8C084C}"/>
    <hyperlink ref="F22" r:id="rId48" xr:uid="{1D5680D4-9DF2-4847-9E26-36B6B7C1B352}"/>
    <hyperlink ref="F23" r:id="rId49" xr:uid="{C8BC5469-4702-467A-AB99-896319F23AB3}"/>
    <hyperlink ref="F24" r:id="rId50" xr:uid="{9C1551FB-430B-4FC2-B581-8C5A3784B802}"/>
    <hyperlink ref="F25" r:id="rId51" xr:uid="{F30048CC-3177-49A0-9B13-A52EEA6BB4AD}"/>
    <hyperlink ref="F26" r:id="rId52" xr:uid="{359778AE-368A-48E9-94FF-AF43FD6E46F7}"/>
    <hyperlink ref="F27" r:id="rId53" xr:uid="{BE911CA9-92E8-4606-97D7-54F7F6313FC2}"/>
    <hyperlink ref="F28" r:id="rId54" xr:uid="{BE9382BE-2D5F-46C8-8496-D56D0FD7BF18}"/>
    <hyperlink ref="F29" r:id="rId55" xr:uid="{3677E2D0-A588-490F-97BD-3B64E15E3B09}"/>
    <hyperlink ref="F30" r:id="rId56" xr:uid="{6236A744-18F3-43B7-B0C3-EED6960F95CB}"/>
    <hyperlink ref="F31" r:id="rId57" xr:uid="{B7BE6185-BE41-46F7-B035-A0E82C5E5F19}"/>
    <hyperlink ref="F32" r:id="rId58" xr:uid="{33685876-80CF-4599-B968-78677912090A}"/>
    <hyperlink ref="F33" r:id="rId59" xr:uid="{2EFD7250-B212-479B-9CE5-9F0CE144452D}"/>
    <hyperlink ref="F34" r:id="rId60" xr:uid="{2C3A5537-38C5-45B9-BED1-13F2BE2E4AA8}"/>
    <hyperlink ref="F35" r:id="rId61" xr:uid="{5AE61789-4E55-4A55-8C06-3832E89FA0EF}"/>
    <hyperlink ref="F36" r:id="rId62" xr:uid="{585DCC8E-1615-418D-B3A6-F3C5054C53FD}"/>
    <hyperlink ref="F37" r:id="rId63" xr:uid="{61767796-6667-45A6-83F9-4A204D9F9EFD}"/>
    <hyperlink ref="F38" r:id="rId64" xr:uid="{398693E0-E583-4092-B847-B37365646097}"/>
    <hyperlink ref="F39" r:id="rId65" xr:uid="{326EE875-D830-42CE-A22B-56ACC52864CE}"/>
    <hyperlink ref="F40" r:id="rId66" xr:uid="{A14D8AEE-E81C-4D6D-A890-B525B8830E22}"/>
    <hyperlink ref="F41" r:id="rId67" xr:uid="{78890BF7-22D3-4FBC-9CEA-C2355BD340AB}"/>
    <hyperlink ref="F42" r:id="rId68" xr:uid="{03EC8EC4-02DD-4E7C-88CC-0749F63466B0}"/>
    <hyperlink ref="F56" r:id="rId69" xr:uid="{123B69ED-8332-4ACB-AE54-5254D0ECABA1}"/>
    <hyperlink ref="F55" r:id="rId70" xr:uid="{2BC3180B-A534-4486-853D-40FA671938CE}"/>
    <hyperlink ref="F54" r:id="rId71" xr:uid="{CDE9E918-D45D-4769-9F96-58865B09BFBD}"/>
    <hyperlink ref="F53" r:id="rId72" xr:uid="{B42CF26B-359D-4AF3-BD58-FEE5DB28229E}"/>
    <hyperlink ref="F52" r:id="rId73" xr:uid="{76FCC490-EFE7-45E1-BC07-959CCE170D78}"/>
    <hyperlink ref="F51" r:id="rId74" xr:uid="{9A0260A5-1D07-4987-98AC-DF576645DBEF}"/>
    <hyperlink ref="F50" r:id="rId75" xr:uid="{6045DAC7-222D-46FD-9BBE-A6EB25680616}"/>
    <hyperlink ref="F49" r:id="rId76" xr:uid="{18F6965F-3A2D-498A-9C23-314DB84A3DC3}"/>
    <hyperlink ref="F48" r:id="rId77" xr:uid="{2439D9A7-AAC6-48CA-ADB6-3494D3E3A05D}"/>
    <hyperlink ref="F47" r:id="rId78" xr:uid="{F15A021B-CD52-4A75-B100-4BF193E3C2C0}"/>
    <hyperlink ref="F46" r:id="rId79" xr:uid="{E317FFBE-CCF2-4B79-A88B-BA48DAA94B3D}"/>
    <hyperlink ref="F45" r:id="rId80" xr:uid="{1D66688E-3FA6-4FF4-AB2D-2381E081BE6B}"/>
    <hyperlink ref="F44" r:id="rId81" xr:uid="{802851BB-4446-4BE0-80E3-9DEC8813805E}"/>
    <hyperlink ref="F43" r:id="rId82" xr:uid="{6324AC73-1441-4109-A715-ED4830A4782A}"/>
    <hyperlink ref="E51" r:id="rId83" xr:uid="{3C604E3A-F4D5-4B2C-A1AF-B2A999E25904}"/>
    <hyperlink ref="E52" r:id="rId84" xr:uid="{C4FDCF07-FAA8-4364-A35A-F066D6171098}"/>
    <hyperlink ref="E53" r:id="rId85" display="Liquidação da NE nº 2026NE0000827 - Ref. aos serviços continuados de limpeza, conservação e higienização nas Promotorias de Justiça do interior do AM, com mão de obra, insumos, materiais, ferramentas e equipamentos. CA nº 019/2025-MP/PGJ, competência Julho/2026, NFnº 267 e SEI 2026.018408." xr:uid="{C8BD2A71-3844-46D4-A1F5-5BB05EB7895D}"/>
    <hyperlink ref="E54" r:id="rId86" display="Liquidação da NE nº 2026NE0000802 - Ref. aos serviços continuados de limpeza, conservação e higienização nas Promotorias de Justiça do interior do AM, com mão de obra, insumos, materiais, ferramentas e equipamentos. CA nº 019/2025-MP/PGJ, competência Julho/2026, NFnº 267 e SEI 2026.018408." xr:uid="{F891F351-2CF2-4A1A-B641-C9B183C0CD1D}"/>
    <hyperlink ref="E55" r:id="rId87" xr:uid="{63709361-8AD0-4F70-9B83-1EE726A235B0}"/>
    <hyperlink ref="E56" r:id="rId88" xr:uid="{569EF69D-A419-46DE-A964-11A5D8EBDB85}"/>
    <hyperlink ref="F57" r:id="rId89" xr:uid="{B553740F-B562-43CF-85CB-8D68929A5F21}"/>
    <hyperlink ref="F58" r:id="rId90" xr:uid="{E4767AD2-B4B6-4910-B01D-C5C1D79190EC}"/>
    <hyperlink ref="F59" r:id="rId91" xr:uid="{639BD33E-F123-4123-9A20-BD5562195224}"/>
    <hyperlink ref="F60" r:id="rId92" xr:uid="{73F7C32B-942B-45F7-8B6A-94F540FFA82F}"/>
    <hyperlink ref="F61" r:id="rId93" xr:uid="{DE5352EB-E9A4-4C7F-A989-044268320609}"/>
    <hyperlink ref="F62" r:id="rId94" xr:uid="{5C117940-5D13-4457-A7FA-86DA73A18BAA}"/>
    <hyperlink ref="F63" r:id="rId95" xr:uid="{AB6489E2-37C0-448D-9504-BB63216978B7}"/>
    <hyperlink ref="F64" r:id="rId96" xr:uid="{005FE75C-D0E0-484D-9402-4616AA0C1E7C}"/>
    <hyperlink ref="F65" r:id="rId97" xr:uid="{6BCD111A-97BF-45C7-9AF8-517D37FBEF1D}"/>
    <hyperlink ref="F66" r:id="rId98" xr:uid="{BA50F980-36C2-4E22-8D42-CC47C4A305B6}"/>
    <hyperlink ref="F67" r:id="rId99" xr:uid="{CBEC0D18-FAB0-4CC8-BEAA-DCC1C633E64E}"/>
    <hyperlink ref="F68" r:id="rId100" xr:uid="{A98BD10B-DB66-4E82-9948-A6E1A575AB6D}"/>
    <hyperlink ref="F69" r:id="rId101" xr:uid="{887D6A22-938E-4C2E-87C4-403F34DD737D}"/>
    <hyperlink ref="E58" r:id="rId102" xr:uid="{4AE6AA6C-35D7-4F9D-B7B1-990201993C71}"/>
    <hyperlink ref="E59" r:id="rId103" xr:uid="{70D1410B-17DC-449A-A980-DB83E860D521}"/>
    <hyperlink ref="E60" r:id="rId104" display="Liquidação da NE nº 2026NE0000804 - Ref.  Prestação dos serviços continuados de desinsetização, desratização, descupinização e desalojamento de pombos e morcegos. Os serviços serão executados nas dependências dos imóveis da Procuradoria-Geral de Justiça no Amazonas, na Capital e Interior, relativo a Julho/2026 conforme NF-e n° 571 e documentos no SEI 2026.018972." xr:uid="{344517AD-D81A-43C9-A893-08E6BB7C312F}"/>
    <hyperlink ref="E61" r:id="rId105" display="Liquidação da NE nº 2026NE0000821 - Ref. a prestação de serviço do sistema informatizado de registro e controle de ponto eletrônico, em ambiente web, para a Procuradoria-Geral de Justiça (CA 008/2025 - MP/PGJ - 1ºT.A.). NF-nº 180460, competência de JULHO/2026 e demais documentos no SEI 2026.018616." xr:uid="{D2FBAB7C-D755-44A0-9FFB-4A96A9F24A50}"/>
    <hyperlink ref="E62" r:id="rId106" display="Liquidação da NE nº 2026NE0000800 - Referente ao fornecimento de energia elétrica dos Prédios Sede, Anexo Administrativo e Unidade da Belo Horizonte, CA nº 004/2024-MP/PGJ, competência julho/2026, conf. Fatura nº 869937.07/2026.05 e documentos no SEI 2026.018291." xr:uid="{5010FDF5-ABCE-4A00-ABBC-C8D3F0B05451}"/>
    <hyperlink ref="E63" r:id="rId107" xr:uid="{BF44C576-70E1-4A4C-8467-09ED3301A5C5}"/>
    <hyperlink ref="E64" r:id="rId108" xr:uid="{D299ECF2-514F-4FDD-9936-B02B4E96639F}"/>
    <hyperlink ref="E65" r:id="rId109" xr:uid="{FB47DC50-27DA-40B7-95A2-A898F0CDFE1B}"/>
    <hyperlink ref="E66" r:id="rId110" xr:uid="{337717CC-DBC5-4492-8CF3-AA714AA4847B}"/>
    <hyperlink ref="E67" r:id="rId111" xr:uid="{76761B6B-204D-4886-A346-F1EA57899EAE}"/>
    <hyperlink ref="E68" r:id="rId112" xr:uid="{4A50F880-A247-452C-A568-EB334C8D8223}"/>
    <hyperlink ref="E69" r:id="rId113" display="Liquidação da NE nº 2026NE0000813 - Ref. a serviços continuados de limpeza, conservação, higienização, copa, garçom, lavagem de veículos, jardinagem, manutenção predial e recepção, com materiais e equipamentos, competência Julho/2026, Contrato 018/2025, 3º TA, NFSe 770, SEI 2026.018370." xr:uid="{7391367D-8E30-4E66-9405-F39879569C3B}"/>
    <hyperlink ref="F70" r:id="rId114" xr:uid="{CFE3C239-0062-4188-AD35-A65DA2B8D22C}"/>
    <hyperlink ref="F71" r:id="rId115" xr:uid="{B4C84098-FF2F-42BD-86F4-057F0A348950}"/>
    <hyperlink ref="F72" r:id="rId116" xr:uid="{1D2B1ABF-C1D0-4054-99CD-136C10A79162}"/>
    <hyperlink ref="F73" r:id="rId117" xr:uid="{435530C5-83D3-4245-89C1-710172CB544F}"/>
    <hyperlink ref="F74" r:id="rId118" xr:uid="{BC6FDB60-62FD-42FB-864E-6E7046CF5A9A}"/>
    <hyperlink ref="F75" r:id="rId119" xr:uid="{42F3556D-5615-4AD2-B342-AF9408A8FBF4}"/>
    <hyperlink ref="F76" r:id="rId120" xr:uid="{4A4FDC4F-8A69-467D-848B-6C6CB66C7FF9}"/>
    <hyperlink ref="E70" r:id="rId121" display="Liquidação da NE nº 2026NE0000797 - Ref. a prestação de serviço de emissão, reserva e remarcação de bilhetes para voos nacionais e internacionais (C.A. N° 019/2023 - MP/PGJ - 4ºT.A.) referente a Julho/2026, conforme Fatura Nº 18104 e demais documentos contidos no SEI 2026.018609." xr:uid="{277AC6CD-4C2A-4BD3-BD2B-2035FC2AD2AB}"/>
    <hyperlink ref="E71" r:id="rId122" display="Liquidação da NE nº 2026NE0000797 - Ref. a prestação de serviço de emissão, reserva e remarcação de bilhetes para voos nacionais e internacionais (C.A. N° 019/2023 - MP/PGJ - 4ºT.A.) referente a Julho/2026, conforme Fatura Nº 18105 e demais documentos contidos no SEI 2026.018609." xr:uid="{9E53E7BC-DE87-442E-ABD3-0A4BF44B84ED}"/>
    <hyperlink ref="E72" r:id="rId123" display="Liquidação da NE nº 2026NE0001010 - Ref. a prestação de serviço de emissão, reserva e remarcação de bilhetes para voos nacionais e internacionais (C.A. N° 019/2023 - MP/PGJ - 4ºT.A.) referente a Julho/2026, conforme Fatura Nº 18105 e demais documentos contidos no SEI 2026.018609." xr:uid="{B10E5548-32A0-4398-875A-BED9C4D7C442}"/>
    <hyperlink ref="E75" r:id="rId124" xr:uid="{0A9FFB93-8E31-454F-886D-4EC7DC560C1B}"/>
    <hyperlink ref="E76" r:id="rId125" xr:uid="{EBC4950B-F55C-4CB3-B286-883DF9A64E52}"/>
    <hyperlink ref="F77" r:id="rId126" xr:uid="{12310623-4CA0-4DE0-9935-945A982FAC9F}"/>
    <hyperlink ref="F78" r:id="rId127" xr:uid="{F638F549-95CB-4CDB-A78C-6104E28D55C8}"/>
    <hyperlink ref="F79" r:id="rId128" xr:uid="{1D2B5DB6-6841-42BC-A025-528FEA075D77}"/>
    <hyperlink ref="F80" r:id="rId129" xr:uid="{C8E02ACC-2546-453A-BB8C-88B3DDF94E16}"/>
    <hyperlink ref="E80" r:id="rId130" xr:uid="{F18004FD-0605-4D55-9FC7-17B8767FBEE4}"/>
    <hyperlink ref="F81" r:id="rId131" xr:uid="{43B71B14-B35E-4F09-A3BD-DDCD3E26C34C}"/>
    <hyperlink ref="F82" r:id="rId132" xr:uid="{6729EC9C-2A41-4762-9F24-0545EF943099}"/>
    <hyperlink ref="F83" r:id="rId133" xr:uid="{374C33D7-0486-4E5F-9BA5-AECFEE9E2504}"/>
    <hyperlink ref="F84" r:id="rId134" xr:uid="{2DFACD87-0634-4017-9AFA-A3A964FDB1CD}"/>
    <hyperlink ref="F85" r:id="rId135" xr:uid="{D55CBCB5-47C2-4992-92A0-25762B9C57D2}"/>
    <hyperlink ref="E81" r:id="rId136" display="Liquidação da NE nº 2026NE0000799 - Ref. a prestação de serviço de solução de firewall de próxima geração em alta disponibilidade, com monitoramento (CA 004/2023-MP/PGJ - 1ºT.A.) ref. a MAIO/2026 (parcela 32 de 48) conforme NFS-e n° 173 e demais documentos no SEI 2026.018768." xr:uid="{CFBD30DD-4C12-49FC-AB8B-900BC3430B8D}"/>
    <hyperlink ref="E82" r:id="rId137" display="Liquidação da NE nº 2026NE0000799 - Ref. a prestação de serviço de solução de firewall de próxima geração em alta disponibilidade, com monitoramento (CA 004/2023-MP/PGJ - 1ºT.A.) ref. a MAIO/2026 (parcela 32 de 48) conforme NFS-e n° 174 e demais documentos no SEI 2026.018768." xr:uid="{426250E7-D1F7-450E-AF28-847D6FB262F1}"/>
    <hyperlink ref="E83" r:id="rId138" xr:uid="{8180AC46-6477-4219-863F-2C2E08E3068B}"/>
    <hyperlink ref="E84" r:id="rId139" xr:uid="{5D946B38-71D8-4DEE-BAA7-BF48C127609C}"/>
    <hyperlink ref="E85" r:id="rId140" xr:uid="{4E2A6D48-909E-49FB-B25F-DA78CA16AA04}"/>
  </hyperlinks>
  <pageMargins left="0.511811024" right="0.511811024" top="0.78740157499999996" bottom="0.78740157499999996" header="0.31496062000000002" footer="0.31496062000000002"/>
  <pageSetup scale="41" fitToHeight="0" orientation="portrait" r:id="rId141"/>
  <drawing r:id="rId1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591C5EB6-0DDF-49F9-936B-85EC68B9A4C0}"/>
</file>

<file path=customXml/itemProps2.xml><?xml version="1.0" encoding="utf-8"?>
<ds:datastoreItem xmlns:ds="http://schemas.openxmlformats.org/officeDocument/2006/customXml" ds:itemID="{78D492FA-1C48-474A-9B75-713792D7BF1F}"/>
</file>

<file path=customXml/itemProps3.xml><?xml version="1.0" encoding="utf-8"?>
<ds:datastoreItem xmlns:ds="http://schemas.openxmlformats.org/officeDocument/2006/customXml" ds:itemID="{BFBA99AE-1961-4795-9BF5-D391DA5987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Serviços</vt:lpstr>
      <vt:lpstr>Serviços!Area_de_impressao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Rayanne Costa Izel</dc:creator>
  <cp:lastModifiedBy>Kamilla Rayanne Costa Izel</cp:lastModifiedBy>
  <cp:lastPrinted>2026-09-02T12:48:36Z</cp:lastPrinted>
  <dcterms:created xsi:type="dcterms:W3CDTF">2026-09-02T12:47:36Z</dcterms:created>
  <dcterms:modified xsi:type="dcterms:W3CDTF">2026-09-02T12:48:46Z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</Properties>
</file>