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2.Fevereiro/"/>
    </mc:Choice>
  </mc:AlternateContent>
  <xr:revisionPtr revIDLastSave="0" documentId="8_{24066CBA-428A-4222-AC4B-B02B4CC90275}" xr6:coauthVersionLast="47" xr6:coauthVersionMax="47" xr10:uidLastSave="{00000000-0000-0000-0000-000000000000}"/>
  <bookViews>
    <workbookView xWindow="-120" yWindow="-120" windowWidth="29040" windowHeight="15720" xr2:uid="{6D557080-43AA-4D88-936A-2C87F4C84E54}"/>
  </bookViews>
  <sheets>
    <sheet name="Serviços" sheetId="1" r:id="rId1"/>
  </sheets>
  <externalReferences>
    <externalReference r:id="rId2"/>
  </externalReferences>
  <definedNames>
    <definedName name="_xlnm._FilterDatabase" localSheetId="0" hidden="1">Serviços!$D$1:$D$206</definedName>
    <definedName name="_xlnm.Print_Area" localSheetId="0">Serviços!$A$1:$M$115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1" i="1" l="1"/>
  <c r="L108" i="1"/>
  <c r="L105" i="1"/>
  <c r="L104" i="1"/>
  <c r="L102" i="1"/>
  <c r="L101" i="1"/>
  <c r="L100" i="1"/>
  <c r="L99" i="1"/>
  <c r="L98" i="1"/>
  <c r="L96" i="1"/>
  <c r="L95" i="1"/>
  <c r="L94" i="1"/>
  <c r="L93" i="1"/>
  <c r="L92" i="1"/>
  <c r="L91" i="1"/>
  <c r="L88" i="1"/>
  <c r="L86" i="1"/>
  <c r="L85" i="1"/>
  <c r="L84" i="1"/>
  <c r="L83" i="1"/>
  <c r="L77" i="1"/>
  <c r="L76" i="1"/>
  <c r="L75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7" i="1"/>
  <c r="L56" i="1"/>
  <c r="L55" i="1"/>
  <c r="L52" i="1"/>
  <c r="L44" i="1"/>
  <c r="L42" i="1"/>
  <c r="L41" i="1"/>
  <c r="L40" i="1"/>
  <c r="L39" i="1"/>
  <c r="L38" i="1"/>
  <c r="L37" i="1"/>
  <c r="L36" i="1"/>
  <c r="L35" i="1"/>
  <c r="L34" i="1"/>
  <c r="L33" i="1"/>
  <c r="L31" i="1"/>
  <c r="L30" i="1"/>
  <c r="L29" i="1"/>
  <c r="L28" i="1"/>
  <c r="L25" i="1"/>
  <c r="L20" i="1"/>
  <c r="L19" i="1"/>
  <c r="L17" i="1"/>
  <c r="L15" i="1"/>
  <c r="L13" i="1"/>
  <c r="L12" i="1"/>
  <c r="L11" i="1"/>
  <c r="L10" i="1"/>
  <c r="L8" i="1"/>
  <c r="L7" i="1"/>
  <c r="A2" i="1"/>
</calcChain>
</file>

<file path=xl/sharedStrings.xml><?xml version="1.0" encoding="utf-8"?>
<sst xmlns="http://schemas.openxmlformats.org/spreadsheetml/2006/main" count="631" uniqueCount="423">
  <si>
    <t>ORDEM CRONOLÓGICA DE PAGAMENTOS – PGJ/AM</t>
  </si>
  <si>
    <r>
      <t xml:space="preserve">ORDEM CRONOLÓGICA DE PAGAMENTOS DE </t>
    </r>
    <r>
      <rPr>
        <b/>
        <sz val="14"/>
        <color theme="4" tint="-0.249977111117893"/>
        <rFont val="Arial"/>
        <family val="2"/>
      </rPr>
      <t>PRESTAÇÃO DE SERVIÇOS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</si>
  <si>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</si>
  <si>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</si>
  <si>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</si>
  <si>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</si>
  <si>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</si>
  <si>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</si>
  <si>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</si>
  <si>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</si>
  <si>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</si>
  <si>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</si>
  <si>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</si>
  <si>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</si>
  <si>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</si>
  <si>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FEVEREIRO</t>
  </si>
  <si>
    <t>RECHE GALDEANO &amp; CIA LTDA</t>
  </si>
  <si>
    <t>Liquidação da NE nº 2025NE0000304 - Ref. a prestação do serviço de locação de bens móveis sem mão de obra (CA N° 003/2024 - MP/PGJ) referente a DEZEMBRO/2025, conforme Fatura N° 123125 e documentos no PI-SEI 2026.000096.</t>
  </si>
  <si>
    <t xml:space="preserve"> FATURA 123125/2025</t>
  </si>
  <si>
    <t>97/2026</t>
  </si>
  <si>
    <t>2026.000096</t>
  </si>
  <si>
    <t>ALFAMA COM E SERVIÇOS LTDA</t>
  </si>
  <si>
    <t>Liquidação da NE nº 2025NE0001719 - Ref. prestação dos serviços de controle de pragas, nos prédios da PGJ/AM, em MANAUS, IRANDUBA, MANACAPURU e NOVO AIRÃO, relativo a DEZEMBRO/2025 conforme NF-e n° 11 e documentos no SEI 2026.000637.</t>
  </si>
  <si>
    <t>011/2025</t>
  </si>
  <si>
    <t>98/2026</t>
  </si>
  <si>
    <t>2026.000637</t>
  </si>
  <si>
    <t>LINK CARD ADMINISTRADORA DE BENEFICIOS EIRELI EPP</t>
  </si>
  <si>
    <t>Liquidação da NE nº20250000902 - Ref. prestação do serviços de abastecimentos (CA 001/2024-MP/PGJ), ref. a DEZEMBRO/2025 conforme NFS-e n° 204365 e documentos no PI-SEI 2026.000373.</t>
  </si>
  <si>
    <t>204365/2025</t>
  </si>
  <si>
    <t>99/2026</t>
  </si>
  <si>
    <t>2026.000373</t>
  </si>
  <si>
    <t>ANA STEFANIE DA COSTA PAIVA LTDA</t>
  </si>
  <si>
    <t>Liquidação da NE nº 2025NE0001568 - Ref.  a  5ª Medição de Prestação de Serviço de coleta e análise laboratoriais ref. DEZEMBRO/2025, conf. NF-n° 4 e documentos no SEI 2026.000936.</t>
  </si>
  <si>
    <t>004/2025</t>
  </si>
  <si>
    <t>100/2026</t>
  </si>
  <si>
    <t>2026.000936</t>
  </si>
  <si>
    <t>AMAZONAS ENERGIA S.A</t>
  </si>
  <si>
    <t>Liquidação da NE nº 2026NE0000111 - Ref. serviço de fornecimento de energia elétrica nas  unidades consumidoras da Procuradoria-Geral de Justiça do Estado do Amazonas (CA 027/2024-MP/PGJ) relativo a DEZEMBRO/2025, conforme Fatura nº 869937.12/2025.01</t>
  </si>
  <si>
    <t>FATURA  86993712202501/2025</t>
  </si>
  <si>
    <t>104/2026</t>
  </si>
  <si>
    <t>2026.000218</t>
  </si>
  <si>
    <t>Liquidação da NE nº 2026NE0000111 - Ref. serviço de fornecimento de energia elétrica nas  unidades consumidoras da Procuradoria-Geral de Justiça do Estado do Amazonas (CA 027/2024-MP/PGJ) relativo a NOVEMBRO/2025, conforme Fatura nº 869937.11/2025.01</t>
  </si>
  <si>
    <t>FATURA 86993711202501/2025</t>
  </si>
  <si>
    <t>105/2026</t>
  </si>
  <si>
    <t>2025.026969</t>
  </si>
  <si>
    <t>VR BENEFICIOS E SERVICOS DE PROCESSAMENTO S.A</t>
  </si>
  <si>
    <t>Liquidação da NE nº 2025NE0001210 - Ref. a prestação de serviço do sistema informatizado de registro e controle de ponto eletrônico, em ambiente web, para a Procuradoria-Geral de Justiça (CA 008/2025-MP/PGJ-1°T.A.).NF-n° 5503, competência de DEZEMBRO/2025 e demais documentos no SEI 2026.000600.</t>
  </si>
  <si>
    <t>5503/2025</t>
  </si>
  <si>
    <t>118/2026</t>
  </si>
  <si>
    <t>2026.000600</t>
  </si>
  <si>
    <t>FUNDO DE MODERNIZACAO E REAPARELHAMENTO DO PODER JUDICIARIO ESTADUAL - FUNJEAM - MANAUS</t>
  </si>
  <si>
    <t>Liquidação da ne nº 2026NE0000144 - Ref. a CESSÃO ONEROSA DE USO DE BEM IMÓVEL N° 001/2021-TJ, referente a DEZEMBRO/2025, conforme documentos do SEI 2026.000302.</t>
  </si>
  <si>
    <t>MEMORANDO Nº 7/2026</t>
  </si>
  <si>
    <t>119/2026</t>
  </si>
  <si>
    <t>2026.000302</t>
  </si>
  <si>
    <t>Liquidação da NE nº 2025NE0002506 - Ref. serviço de fornecimento de energia elétrica dos Prédios Sede, Anexo Administrativo e Unidade da Belo Horizonte (CA 004/2024-MP/PGJ) relativo a DEZEMBRO/2025, conforme Fatura nº 869937.12/2025.00 e documentos no SEI 2026.000212.</t>
  </si>
  <si>
    <t>FATURA 86993712202500/2025</t>
  </si>
  <si>
    <t>120/2026</t>
  </si>
  <si>
    <t>2026.000212</t>
  </si>
  <si>
    <t>Liquidação da NE nº 2026NE0000053 - Ref. serviço de fornecimento de energia elétrica dos Prédios Sede, Anexo Administrativo e Unidade da Belo Horizonte (CA 004/2024-MP/PGJ) relativo a DEZEMBRO/2025, conforme Fatura nº 869937.12/2025.00 e documentos no SEI 2026.000212.</t>
  </si>
  <si>
    <t>121/2026</t>
  </si>
  <si>
    <t xml:space="preserve"> VK FLEXMIDIA COMUNICACAO VISUAL LTDA</t>
  </si>
  <si>
    <t>Liquidação da NE n°2025NE0002320- Ref. a aquisição de serviços gráficos 5 (cinco) BANNERS (PLOTTER), conf. NF-Nº 1254 e documentos no SEI 2025.027922.</t>
  </si>
  <si>
    <t>1254/2025</t>
  </si>
  <si>
    <t>122/2026</t>
  </si>
  <si>
    <t>2025.027922</t>
  </si>
  <si>
    <t>SERVICO AUTONOMO DE AGUA E ESGOTO DE ITACOATIARA</t>
  </si>
  <si>
    <t>Liquidação da NE nº 2025NE0000054 - Ref. serviços de fornecimento de água potável a sede da PGJ-AM Itacoatiara (CA 005/2022-MP/PGJ) relativo a JANEIRO/2026, , conforme FATURA nº 23074-01/2026 e documentos no SEI 2026.001059.</t>
  </si>
  <si>
    <t>FATURA  23074012026/2026</t>
  </si>
  <si>
    <t>123/2026</t>
  </si>
  <si>
    <t>2026.001059</t>
  </si>
  <si>
    <t>CASA NOVA ENGENHARIA E CONSULTORIA LTDA  ME</t>
  </si>
  <si>
    <t>Liquidação da NE nº 2025NE0000717 - Ref. a serviço de manutenção preventiva e corretiva da ETE (C.A. 008/2021-MP/PGJ-4°T.A.), ref. DEZEMBRO/2025, conforme NF-e n° 150 e documentos no SEI 2026.000349.</t>
  </si>
  <si>
    <t>150/2025</t>
  </si>
  <si>
    <t>124/2026</t>
  </si>
  <si>
    <t>2026.000349</t>
  </si>
  <si>
    <t>Liquidação da NE nº 2025NE0000717 - Ref. a serviço de manutenção preventiva e corretiva da ETE (C.A. 008/2021-MP/PGJ - 4ºT.A.), ref. JANEIRO/2026, conforme NF-e n° 157 e documentos no SEI 2026.001843.</t>
  </si>
  <si>
    <t>157/2026</t>
  </si>
  <si>
    <t>125/2026</t>
  </si>
  <si>
    <t>2026.001843</t>
  </si>
  <si>
    <t>GIBBOR PUBLICIDADE E PUBLICACOES DE EDITAIS LTDA</t>
  </si>
  <si>
    <t>Liquidação da NE nº 2025NE0000017 - Ref. a prestação de serviços de publicação de atos oficiais e notas de interesse público desta Procuradoria-Geral de Justiça/Ministério Públido do Estado do Amazonas em jornal diário de grande circulação no Estado do Amazonas, referente aos serviços prestados no período de OUTUBRO/2025, descritos na NF nº 28759 e demais documentos no SEI 2025.025482.</t>
  </si>
  <si>
    <t>28759/2025</t>
  </si>
  <si>
    <t>126/2026</t>
  </si>
  <si>
    <t>2025.025482</t>
  </si>
  <si>
    <t>Liquidação da NE nº 2025NE0000017 - Ref. a prestação de serviços de publicação de atos oficiais e notas de interesse público desta Procuradoria-Geral de Justiça/Ministério Públido do Estado do Amazonas em jornal diário de grande circulação no Estado do Amazonas, referente aos serviços prestados no período de NOVEMBRO/2025, descritos na NF nº 29249 e demais documentos no SEI 2025.027644.</t>
  </si>
  <si>
    <t>29249/2025</t>
  </si>
  <si>
    <t>127/2026</t>
  </si>
  <si>
    <t>2025.027644</t>
  </si>
  <si>
    <t>Liquidação da NE nº 2025NE0000017 - Ref. a prestação de serviços de publicação de atos oficiais e notas de interesse público desta Procuradoria-Geral de Justiça/Ministério Públido do Estado do Amazonas em jornal diário de grande circulação no Estado do Amazonas, referente aos serviços prestados no período de DEZEMBRO/2025, descritos na NF nº 29509 e demais documentos no SEI 2026.000237.</t>
  </si>
  <si>
    <t>29509/2025</t>
  </si>
  <si>
    <t>128/2026</t>
  </si>
  <si>
    <t>2026.000237</t>
  </si>
  <si>
    <t>31.406.415 ALINE GUERREIRO NEVES</t>
  </si>
  <si>
    <t>Liquidação da NE n°2025NE0002353- Ref. a prestação de serviços gráficos para realização das cerimônias de premiação do projeto "Juntos Pela Vida", 170 unidades de Quadro, 18 unidades de Moldura reta branca e 280 unidades de Certificado Impresso em Papel Fotográfico A4, conforme NFS-e n° 100 e documentos no PI-SEI 2025.025667.</t>
  </si>
  <si>
    <t>100/2025</t>
  </si>
  <si>
    <t>131/2026</t>
  </si>
  <si>
    <t>2025.025667</t>
  </si>
  <si>
    <t>FACHINELI COMUNICACAO LTDA</t>
  </si>
  <si>
    <t>Liquidação da NE nº 2025NE0002789 - Ref. Serviço de Locação e Mensalidade de Link (Tefé) e Serviço de Locação e Mensalidade de Link (Coari, Humaitá, Iranduba, Itacoatiara, Manacapuru, Maués e Parintins) (CA 009/2024-MP/PGJ - 1° TA) relativo a AGOSTO/25 conforme NFS-e n° 202500000002027 e documentos no PI-SEI 2025.022958.</t>
  </si>
  <si>
    <t>2027/2025</t>
  </si>
  <si>
    <t>132/2026</t>
  </si>
  <si>
    <t>2025.022958</t>
  </si>
  <si>
    <t>Liquidação da NE nº 2025NE0000037 - Ref. Serviço de Locação e Mensalidade de Link (Tefé) e Serviço de Locação e Mensalidade de Link (Coari, Humaitá, Iranduba, Itacoatiara, Manacapuru, Maués e Parintins) (CA 009/2024-MP/PGJ - 1° TA) relativo a AGOSTO/25 conforme NFS-e n° 202500000002027 e documentos no PI-SEI 2025.022958.</t>
  </si>
  <si>
    <t>133/2026</t>
  </si>
  <si>
    <t>Liquidação da NE nº 2026NE0000159 - Ref. Serviço de Locação e Mensalidade de Link (Tefé) e Serviço de Locação e Mensalidade de Link (Coari, Humaitá, Iranduba, Itacoatiara, Manacapuru, Maués e Parintins) (CA 009/2024-MP/PGJ - 1° TA) relativo a AGOSTO/25 conforme NFS-e n° 202500000002027 e documentos no PI-SEI 2025.022958.</t>
  </si>
  <si>
    <t>134/2026</t>
  </si>
  <si>
    <t>Liquidação da NE nº 2026NE0000159 - Ref. Serviço de Locação e Mensalidade de Link (Tefé) e Serviço de Locação e Mensalidade de Link (Coari, Humaitá, Iranduba, Itacoatiara, Manacapuru, Maués e Parintins) (CA 009/2024-MP/PGJ - 1° TA) relativo a AGOSTO/25 conforme NFS-e n°202500000002028 e documentos no PI-SEI 2025.022958.</t>
  </si>
  <si>
    <t>2028/2025</t>
  </si>
  <si>
    <t>135/2026</t>
  </si>
  <si>
    <t>Liquidação da NE nº 2026NE0000159 - Ref. Serviço de Locação e Mensalidade de Link (Tefé) e Serviço de Locação e Mensalidade de Link (Coari, Humaitá, Iranduba, Itacoatiara, Manacapuru, Maués e Parintins) (CA 009/2024-MP/PGJ - 1° TA) relativo a SETEMBRO/25 conforme NFS-e n°202500000002044 e documentos no PI-SEI 2025.024197.</t>
  </si>
  <si>
    <t>2044/2025</t>
  </si>
  <si>
    <t>136/2026</t>
  </si>
  <si>
    <t>2025.024197</t>
  </si>
  <si>
    <t>Liquidação da NE nº 2026NE0000159 - Ref. Serviço de Locação e Mensalidade de Link (Tefé) e Serviço de Locação e Mensalidade de Link (Coari, Humaitá, Iranduba, Itacoatiara, Manacapuru, Maués e Parintins) (CA 009/2024-MP/PGJ - 1° TA) relativo a SETEMBRO/25 conforme NFS-e n°202500000002043 e documentos no PI-SEI 2025.024197.</t>
  </si>
  <si>
    <t>2043/2025</t>
  </si>
  <si>
    <t>137/2026</t>
  </si>
  <si>
    <t>MÓDULO ENGENHARIA CONSULTORIA E GERENCIA PREDIAL LTDA</t>
  </si>
  <si>
    <t>Liquidação da NE nº 2026NE0000065 - Ref. a prestação de serviços de manutenção preventiva e corretiva de elevadores (CA 015/2023-MP/PGJ - 2ºT.A.) referente a SETEMBRO/2025 conforme NF- n° 47202 e documentos no SEI 2025022453</t>
  </si>
  <si>
    <t>47202/2025</t>
  </si>
  <si>
    <t>138/2026</t>
  </si>
  <si>
    <t>2025.022453</t>
  </si>
  <si>
    <t>Liquidação da NE nº 2026NE0000065- Ref. a prestação de serviços de manutenção preventiva e corretiva de elevadores (CA 015/2023 - MP/PGJ) referente a OUTUBRO/2025 conforme NF- n° 48782 e documentos no SEI 2025.024802.</t>
  </si>
  <si>
    <t>48782/2025</t>
  </si>
  <si>
    <t>139/2026</t>
  </si>
  <si>
    <t>2025.024802</t>
  </si>
  <si>
    <t>Liquidação da NE nº 2026NE0000065 - Ref. a prestação de serviços de manutenção preventiva e corretiva de elevadores (CA 015/2023 - MP/PGJ) referente a DEZEMBRO/2025, conforme NF- n° 52938 e documentos no SEI 2026.000859.</t>
  </si>
  <si>
    <t>52938/2025</t>
  </si>
  <si>
    <t>140/2026</t>
  </si>
  <si>
    <t>2026.000859</t>
  </si>
  <si>
    <t>G REFRIGERAÇAO COM E SERV DE REFRIGERAÇAO LTDA  ME</t>
  </si>
  <si>
    <t>Liquidação da NE nº 2026NE0000003 - Ref. serv. manutenção preventiva e corretiva no sistema de refrigeração (CA 025/2022 MP/PGJ  3º TA) relativo a JANEIRO - 2026 conforme NFS-nº 10 e documentos no SEI 2026.002375.</t>
  </si>
  <si>
    <t>010/2026</t>
  </si>
  <si>
    <t>141/2026</t>
  </si>
  <si>
    <t>2026. 002375</t>
  </si>
  <si>
    <t>Liquidação da NE nº 2026NE0000026 - Ref. a prestação de serviço do sistema informatizado de registro e controle de ponto eletrônico, em ambiente web, para a Procuradoria-Geral de Justiça (CA 008/2025-MP/PGJ - 1ºT.A.). NF-n° 27261 , competência de JAN</t>
  </si>
  <si>
    <t>27261/2026</t>
  </si>
  <si>
    <t>143/2026</t>
  </si>
  <si>
    <t>2026.002381</t>
  </si>
  <si>
    <t>Liquidação da NE nº 2026NE0000065 - Ref. a prestação de serviços de manutenção preventiva e corretiva de elevadores (CA 015/2023 - MP/PGJ) referente a NOVEMBRO/2025, conforme NF- n° 51288 e documentos no SEI 2025.027125.</t>
  </si>
  <si>
    <t>51288/2025</t>
  </si>
  <si>
    <t>144/2026</t>
  </si>
  <si>
    <t>2026.000606</t>
  </si>
  <si>
    <t>CONTEMPORANEO FESTAS E EVENTOS LTDA</t>
  </si>
  <si>
    <t>Liquidação da NE nº 2025NE0002534 - Ref. ao serviços de empresa especializada em montagem de eventos/buffet para fornecimento de COQUETEL destinado a atender 250 pessoas durante a realização do Culto Ecumênico de Final de Ano no MPEstado do Amazonas, conf. NF-nº 2 e demias documentos.</t>
  </si>
  <si>
    <t>002/2025</t>
  </si>
  <si>
    <t>145/2026</t>
  </si>
  <si>
    <t>Liquidação da NE nº 2025NE0002541 - Ref. ao serviço em montagem de eventos/ buffet para fornecimento de Coffee Break, para a inauguração da Casa da Cidadania e Justiça Social do MPAM, conf. NF-nº 3 e demias documentos no SEI 2026.000603.</t>
  </si>
  <si>
    <t>003/2025</t>
  </si>
  <si>
    <t>146/2025</t>
  </si>
  <si>
    <t>2026.000603</t>
  </si>
  <si>
    <t>Liquidação da NE nº 2025NE0002533 - Ref. ao serviços de empresa especializada em montagem de eventos/buffet para fornecimento de ALMOÇO destinado a atender 60 pessoas durante a realização do  Almoço do Colégio de Procuradores de Justiça conforme, conf. NF-nº 4 e demais documentos no SEI 2026.000608</t>
  </si>
  <si>
    <t>147/2026</t>
  </si>
  <si>
    <t>2026.000608</t>
  </si>
  <si>
    <t>JF ENGENHARIA E SERVICOS ESPECIALIZADOS LTDA</t>
  </si>
  <si>
    <t>Liquidação da NE nº 2026NE0000004 - Ref. prestação de serviços continuados relativos a 02 postos de Assistentes de Cerimonial (CA 010/2020-MP/PGJ) relativo a JANEIRO/2026, conforme NFS-nº 115 e documentos no SEI 2026.002620.</t>
  </si>
  <si>
    <t>115/2026</t>
  </si>
  <si>
    <t>148/2026</t>
  </si>
  <si>
    <t>2026.002620</t>
  </si>
  <si>
    <t>TELEFONICA BRASIL S.A.</t>
  </si>
  <si>
    <t>Liquidação da NE nº 2025NE0002700 - Ref. prestação de Serviços Móvel Pessoal – SMP (CA 016/2023 - MP/PGJ 1º TA) relativo a SETEMBRO/25 conforme e documentos no SEI 2025.027435.</t>
  </si>
  <si>
    <t>FATURA 0415374809/2025</t>
  </si>
  <si>
    <t>149/2026</t>
  </si>
  <si>
    <t>2025.027435</t>
  </si>
  <si>
    <t>Liquidação da NE nº 2025NE0002700 - Ref. prestação de Serviços Móvel Pessoal – SMP (CA 016/2023 - MP/PGJ 1º TA) relativo a OUTUBRO/25 conforme documentos no SEI 2025.027436.</t>
  </si>
  <si>
    <t>FATURA 0415374810/2025</t>
  </si>
  <si>
    <t>150/2026</t>
  </si>
  <si>
    <t>2025.027436</t>
  </si>
  <si>
    <t>MERITO BRINDES E PREMIAÇÕES LTDA</t>
  </si>
  <si>
    <t>Liquidação da NE nº 2025NE0002371 - Ref. ao serviço de produção de pins, feita em liga de zinco, com banho em bronze, conforme NF-nº 133 e demais documentos contidos no SEI 2025.027539.</t>
  </si>
  <si>
    <t>133/2025</t>
  </si>
  <si>
    <t>151/2026</t>
  </si>
  <si>
    <t>2025.027539</t>
  </si>
  <si>
    <t>Liquidação da NE nº 2026NE0000035 - Ref. a serviço de manutenção preventiva e corretiva da ETE (C.A. 008/2021-MP/PGJ - 4ºT.A.), ref. JANEIRO/2026, conforme NF-e n° 221 e documentos no SEI 2026.002872.</t>
  </si>
  <si>
    <t>221/2026</t>
  </si>
  <si>
    <t>152/2026</t>
  </si>
  <si>
    <t>2026.002872</t>
  </si>
  <si>
    <t>ALELO S.A.</t>
  </si>
  <si>
    <t>Liquidação da NE nº 2026NE0000059 - Ref. a prestação de serviço de administração, gerenciamento e fornecimento de vale-alimentação no mês de FEVEREIRO/2026, conf. NF-N° 2120052 e documentos no SEI 2026.003115.</t>
  </si>
  <si>
    <t>2120052/2026</t>
  </si>
  <si>
    <t>166/2026</t>
  </si>
  <si>
    <t>2026.003115</t>
  </si>
  <si>
    <t>PREVILEMOS LTDA - ADMINISTRADORA E CORRETORA DE SEGUROS</t>
  </si>
  <si>
    <t>Liquidação da NE nº 2025NE0001775 - Ref. a prestação de seguro coletivo contra acidentes pessoais de Residentes Jurídicos (CA 007/2023-MP/PGJ) referente ao período de 01/01/2026 à 01/02/2026,  conforme Fatura nº 29 e demais documentos no SEI 2026.002391</t>
  </si>
  <si>
    <t>FATURA 170494301/2026</t>
  </si>
  <si>
    <t>170/2026</t>
  </si>
  <si>
    <t>2026.002391</t>
  </si>
  <si>
    <t>PRIME CONSULTORIA E ASSESSORIA EMPRESARIAL LTDA</t>
  </si>
  <si>
    <t>Liquidação da NE nº 2026NE0000174 - Ref. ao Serviço de gerenciamento de frota - SERVIÇO (CA N° 007/2023-MP/PGJ) referente OUTUBRO/2025, conforme a NF-e n° 3227040 e documentos no PI-SEI 2025.024615.</t>
  </si>
  <si>
    <t>3227040/2025</t>
  </si>
  <si>
    <t>171/2026</t>
  </si>
  <si>
    <t>2025.024615</t>
  </si>
  <si>
    <t>Liquidação da NE nº 2026NE0000175 - Ref. ao Serviço de gerenciamento de frota - CONSUMO (CA N° 007/2023-MP/PGJ) referente OUTUBRO/2025, conforme a NF-e n° 3227041 e documentos no PI-SEI 2025.024615.</t>
  </si>
  <si>
    <t>3227041/2025</t>
  </si>
  <si>
    <t>172/2026</t>
  </si>
  <si>
    <t>Liquidação da NE nº 2026NE0000174 - Ref. ao Serviço de gerenciamento de frota - SERVIÇO (CA N° 007/2023-MP/PGJ) referente NOVEMBRO/2025, conforme a NF-e n° 3281000 e documentos no PI-SEI 2025.026732.</t>
  </si>
  <si>
    <t>3281000/2025</t>
  </si>
  <si>
    <t>173/2026</t>
  </si>
  <si>
    <t>2025.026732</t>
  </si>
  <si>
    <t>Liquidação da NE nº 2026NE0000175 - Ref. ao Serviço de gerenciamento de frota - CONSUMO (CA N° 007/2023-MP/PGJ) referente NOVEMBRO/2025 , conforme a NF-e n° 3281001 e documentos no PI-SEI 2025.026732.</t>
  </si>
  <si>
    <t>3281001/2025</t>
  </si>
  <si>
    <t>174/2026</t>
  </si>
  <si>
    <t>QUALY NUTRI SERVICOS DE ALIMENTACAO LTDA</t>
  </si>
  <si>
    <t>Liquidação da NE nº 2025NE0002155 - Ref. a serviço de Bufê para fornecimento de 75 unidades de Coffee break para atender à demanda do Projeto MPAM Acolhe, no dia 15.12.2025, conf. NF-nº 791 e demais documentos contidos no SEI 2025.027738.</t>
  </si>
  <si>
    <t>791/2025</t>
  </si>
  <si>
    <t>175/2026</t>
  </si>
  <si>
    <t>2025.027738</t>
  </si>
  <si>
    <t>MACRO SERVICOS CONSERVACAO E LIMPEZA LTDA</t>
  </si>
  <si>
    <t>Liquidação da NE nº 2026NE0000058 - Ref. serviço continuados de limpeza, conservação e higienização, no mês de JANEIRO - 2026, conforme NF-nº  175 e documentos no SEI 2026.002650.</t>
  </si>
  <si>
    <t>RECIBO 01/2026</t>
  </si>
  <si>
    <t>176/2026</t>
  </si>
  <si>
    <t>2026.002650</t>
  </si>
  <si>
    <t>Liquidação da NE nº 2025NE0002088 - Ref. serviço continuados de limpeza, conservação e higienização, no mês de JANEIRO - 2026, conforme NF-nº  175 e documentos no SEI 2026.002650.</t>
  </si>
  <si>
    <t>177/2026</t>
  </si>
  <si>
    <t>2KS AGENCIA DIGITAL PUBLICIDADE LTDA</t>
  </si>
  <si>
    <t>Liquidação da NE nº 2025NE0001241 - Ref. a Prestação de serviços de clipping digital e mailing (CA 019/2024 - MP/PGJ) referente ao período de 26/11/2025 à 26/12/2025, conforme NF n° 878 e demais documentos no SEI 2025.027506.</t>
  </si>
  <si>
    <t>878/2025</t>
  </si>
  <si>
    <t>179/2026</t>
  </si>
  <si>
    <t>2025.027506</t>
  </si>
  <si>
    <t>TALENTOS SERVIÇOS DE PRE-IMPRESSÃO LTDA - EPP</t>
  </si>
  <si>
    <t>Liquidação da NE nº 2025NE0002570 - Ref. a serviços referente a CONFECÇÃO DE HOMENAGEM ACONDICIONADAS EM CAIXA DE VELUDO, conf. NFS-N° 755 e documentos no SEI 2025.027742.</t>
  </si>
  <si>
    <t>755/2025</t>
  </si>
  <si>
    <t>180/2026</t>
  </si>
  <si>
    <t>2025.027742</t>
  </si>
  <si>
    <t>SERVIX INFORMÁTICA LTDA</t>
  </si>
  <si>
    <t>Liquidação da NE nº 2025NE0001635 - Pestação de serviço de solução de firewall de próxima geração em alta disponibilidade, com monitoramento (CA 004/2023 - MP/PGJ) ref. a SETEMBRO/2025 (parcela 24 de 48) conforme NFS-e n° 113, e demais documentos no SEI 2025.023441.</t>
  </si>
  <si>
    <t>113/2025</t>
  </si>
  <si>
    <t>182/2026</t>
  </si>
  <si>
    <t>2025.023441</t>
  </si>
  <si>
    <t>Liquidação da NE nº 2025NE0001635 - Pestação de serviço de solução de firewall de próxima geração em alta disponibilidade, com monitoramento (CA 004/2023 - MP/PGJ) ref. a SETEMBRO/2025 (parcela 24 de 48) conforme NFS-e n° 114, e demais documentos no SEI 2025.023441</t>
  </si>
  <si>
    <t>114/2025</t>
  </si>
  <si>
    <t>183/2026</t>
  </si>
  <si>
    <t>Liquidação da NE nº 2026NE0000158 - Pestação de serviço de solução de firewall de próxima geração em alta disponibilidade, com monitoramento (CA 004/2023 - MP/PGJ) ref. a SETEMBRO/2025 (parcela 24 de 48) conforme NFS-e n° 114, e demais documentos no SEI 2025.023441.</t>
  </si>
  <si>
    <t>184/2026</t>
  </si>
  <si>
    <t>Liquidação da NE nº 2026NE0000158 - Ref. a pestação de serviço de solução de firewall de próxima geração em alta disponibilidade, com monitoramento (CA 004/2023 - MP/PGJ) ref. a OUTUBRO/2025 (parcela 25 de 48) conforme NFS-e n° 128 e demais documentos no SEI 2025.026582.</t>
  </si>
  <si>
    <t>128/2025</t>
  </si>
  <si>
    <t>185/2026</t>
  </si>
  <si>
    <t>2025.026582</t>
  </si>
  <si>
    <t>Liquidação da NE nº 2026NE0000158 - Ref. a pestação de serviço de solução de firewall de próxima geração em alta disponibilidade, com monitoramento (CA 004/2023 - MP/PGJ) ref. a OUTUBRO/2025 (parcela 25 de 48) conforme NFS-e n° 129 e demais documentos no SEI 2025.026582.</t>
  </si>
  <si>
    <t>129/2025</t>
  </si>
  <si>
    <t>186/2026</t>
  </si>
  <si>
    <t>CERRADO VIAGENS LTDA</t>
  </si>
  <si>
    <t>Liquidação da NE nº 2025NE0001187 -  Ref. a  Prestação de serviço de emissão, reserva e remarcação de bilhetes para voos nacionais e internacionais (C.A. N° 019/2023 - MP/PGJ - 3ºT.A.) referente a JANEIRO/2026, conforme Fatura N° 15744 e demais documentos contidos no SEI 2026.002397.</t>
  </si>
  <si>
    <t>FATURA 15744/2026</t>
  </si>
  <si>
    <t>197/2026</t>
  </si>
  <si>
    <t>2026.002397</t>
  </si>
  <si>
    <t>MANAUS AMBIENTAL S A</t>
  </si>
  <si>
    <t>Liquidação da NE nº 2025NE0002558 - Ref. serviço de fornecimento de água (CA 006/2023 - MP/PGJ) relativo a DEZEMBRO/2025, fatura agrupada Fatura nº 3587506/2025 e documentos no SEI 2026.001471.</t>
  </si>
  <si>
    <t xml:space="preserve"> FATURA 3587506/2025</t>
  </si>
  <si>
    <t>198/2026</t>
  </si>
  <si>
    <t>2026.001471</t>
  </si>
  <si>
    <t>SOFTPLAN PLANEJAMENTO E SISTEMAS LTDA</t>
  </si>
  <si>
    <t>Liquidação da NE nº 2026NE0000178 - Ref. a prestação do serviço SOB DEMANDA (CA 019/2021 - MP/PGJ), conforme NFS-nº 887253 e documentos no SEI 2025.026407.</t>
  </si>
  <si>
    <t>887253/2025</t>
  </si>
  <si>
    <t>199/2026</t>
  </si>
  <si>
    <t>2025.026407</t>
  </si>
  <si>
    <t>Liquidação da NE nº 2026NE0000054 - Ref. a prestação do serviço de locação de bens móveis sem mão de obra (CA N° 003/2024 - MP/PGJ) referente a JANEIRO/2026, conforme Fatura N° 125704 e docuementos no SEI 2026.002404.</t>
  </si>
  <si>
    <t>FATURA 125704/2026</t>
  </si>
  <si>
    <t>200/2026</t>
  </si>
  <si>
    <t>2026.002404</t>
  </si>
  <si>
    <t>M E T INDUSTRIA, COMERCIO E SERVIÇOS GRAFICOS LTDA- EPP</t>
  </si>
  <si>
    <t>Liquidação da NE nº 2025NE0002138 - Referente aos serviços de confecção de impressos gráficos, conforme NF-e n° 1367 e documentos no SEI 2025.027110.</t>
  </si>
  <si>
    <t>1367/2025</t>
  </si>
  <si>
    <t>201/2026</t>
  </si>
  <si>
    <t>2025.027110</t>
  </si>
  <si>
    <t>Liquidação da NE nº 2025NE0002368 - Referente aos serviços de confecção de impressos gráficos, conforme NF-e n° 1368 e documentos no SEI 2025.027113.</t>
  </si>
  <si>
    <t>1368/2025</t>
  </si>
  <si>
    <t>202/2026</t>
  </si>
  <si>
    <t>2025.027113</t>
  </si>
  <si>
    <t>Liquidação da NE nº 2025NE0002157 - Referente aos serviços de confecção de impressos gráficos, conforme NF-e n° 1369 e documentos no SEI 2025.027115.</t>
  </si>
  <si>
    <t>1369/2025</t>
  </si>
  <si>
    <t>203/2026</t>
  </si>
  <si>
    <t>2025.027115</t>
  </si>
  <si>
    <t>Liquidação da NE nº 2025 NE0002319 - Referente aos Serviços gráficos e confecção de materiais personalizados, conforme NF-e n° 1370 e documentos no SEI 2025.027116.</t>
  </si>
  <si>
    <t>1370/2025</t>
  </si>
  <si>
    <t>204/2026</t>
  </si>
  <si>
    <t>2025.027116</t>
  </si>
  <si>
    <t>EMPRESA BRASILEIRA DE CORREIOS E TELEGRAFOS</t>
  </si>
  <si>
    <t>Liquidação da NE nº 2025NE0002547 - Ref. serviços e venda de produtos postais (CA 035/2021-MP/PGJ - 3° TA), no período do mês de JANEIRO - 2026 , conforme Fatura nº 83652 e documentos no SEI 2026.002887.</t>
  </si>
  <si>
    <t>83652/2026</t>
  </si>
  <si>
    <t>207/2026</t>
  </si>
  <si>
    <t>2026.002887</t>
  </si>
  <si>
    <t>Liquidação da NE nº 2026NE0000159 - Ref. Serviço de Locação e Mensalidade de Link (Tefé) e Serviço de Locação e Mensalidade de Link (Coari, Humaitá, Iranduba, Itacoatiara, Manacapuru, Maués e Parintins) (CA 009/2024-MP/PGJ - 1° TA) relativo a OUTUBRO/2025 conforme NFS-e n° 202600000000150 e documentos no PI-SEI 2026.000463.</t>
  </si>
  <si>
    <t>202600000000150/2026</t>
  </si>
  <si>
    <t>213/2026</t>
  </si>
  <si>
    <t>2026.000463</t>
  </si>
  <si>
    <t>Liquidação da NE nº 2026NE0000159 - Ref. Serviço de Locação e Mensalidade de Link (Tefé) e Serviço de Locação e Mensalidade de Link (Coari, Humaitá, Iranduba, Itacoatiara, Manacapuru, Maués e Parintins) (CA 009/2024-MP/PGJ - 1° TA) relativo a OUTUBRO/2025 conforme NFS-e n° 202600000000151 e documentos no PI-SEI 2026.000463.</t>
  </si>
  <si>
    <t>214/2026</t>
  </si>
  <si>
    <t>PRIMUSTECH SISTEMAS DE SEGURANCA E TECNOLOGIA DA INFORMACAO LTDA</t>
  </si>
  <si>
    <t>Liquidação da NE nº 2026NE0000251 - Referente à prestação de serviços de elaboração de Projetos Executivos para readequação das instalações elétricas e rede lógica, conforme NFS-nº 120 documentos no SEI 2025.023952.</t>
  </si>
  <si>
    <t>120/2025</t>
  </si>
  <si>
    <t>2025.023952</t>
  </si>
  <si>
    <t>Liquidação da NE nº 2025NE0000902 - Ref. prestação do serviços de abastecimentos (CA 001/2024-MP/PGJ), ref. a JANEIRO/2026 conforme NF-e n° 221833 e documentos no SEI 2026.002394.</t>
  </si>
  <si>
    <t>221833/2026</t>
  </si>
  <si>
    <t>224/2026</t>
  </si>
  <si>
    <t>2026.002394</t>
  </si>
  <si>
    <t>225/2026</t>
  </si>
  <si>
    <t xml:space="preserve"> FACHINELI COMUNICACAO LTDA</t>
  </si>
  <si>
    <t>Liquidação da NE nº 2026NE0000159 - Ref. Serviço de Locação e Mensalidade de Link (Tefé) e Serviço de Locação e Mensalidade de Link (Coari, Humaitá, Iranduba, Itacoatiara, Manacapuru, Maués e Parintins) (CA 009/2024-MP/PGJ - 1° TA) relativo a NOVEMBRO/25 conforme NF-e n°2026000000000324 e documentos no SEI 2026.002621.</t>
  </si>
  <si>
    <t>324/2025</t>
  </si>
  <si>
    <t>227/2026</t>
  </si>
  <si>
    <t>2026.002621</t>
  </si>
  <si>
    <t>325/2025</t>
  </si>
  <si>
    <t>228/2026</t>
  </si>
  <si>
    <t>Liquidação da NE nº 2026NE0000167 - Ref. Serviço de Locação e Mensalidade de Link (Tefé) e Serviço de Locação e Mensalidade de Link (Coari, Humaitá, Iranduba, Itacoatiara, Manacapuru, Maués e Parintins) (CA 009/2024-MP/PGJ - 1° TA) relativo a NOVEMBRO/25 conforme NF-e n° 2026000000000325 e documentos no SEI 2026.002621.</t>
  </si>
  <si>
    <t>229/2026</t>
  </si>
  <si>
    <t>F. A. DOS SANTOS JUNIOR LTDA</t>
  </si>
  <si>
    <t>Liquidação da NE nº 2026NE0000236 - Referente ao fornecimento de 525 (quinhentos e vinte cinco&amp;#8203;) (C.A. 022/2023-MP/PGJ - 2ºT.A.), conforme NF-n° 1175, e demais documentos no SEI 2026.002512.</t>
  </si>
  <si>
    <t>1175/2026</t>
  </si>
  <si>
    <t>249/2026</t>
  </si>
  <si>
    <t>2026.002512</t>
  </si>
  <si>
    <t>Liquidação da NE nº 2026NE0000060 - Referente ao fornecimento de 525 (quinhentos e vinte cinco&amp;#8203;) (C.A. 022/2023-MP/PGJ - 2ºT.A.), conforme NF-n° 1175, e demais documentos no SEI 2026.002512.</t>
  </si>
  <si>
    <t>250/2026</t>
  </si>
  <si>
    <t>PRODAM PROCESSAMENTO DE DADOS AMAZONAS S A</t>
  </si>
  <si>
    <t>Liquidação da NE nº 2025NE0002787 - Ref. serviço execução de Sistema Prodam RH (CA 002/2025– MP/PGJ), referente ao mês de NOVEMBRO/2025, conforme NFS-nº 59809 e documentos no SEI 2025.026454.</t>
  </si>
  <si>
    <t>59809/2025</t>
  </si>
  <si>
    <t>251/2026</t>
  </si>
  <si>
    <t>2025.026454</t>
  </si>
  <si>
    <t>Liquidação da NE nº 2025NE0000983 - Ref. serviço de execução do Sistema AJURI (CA 012/2021 - MP/PGJ - 4ºT.A.), referente ao mês de DEZEMBRO/2025, conforme NF-nº 380 e documentos no SEI 2026.003118.</t>
  </si>
  <si>
    <t>380/2026</t>
  </si>
  <si>
    <t>252/2026</t>
  </si>
  <si>
    <t>2026.003118</t>
  </si>
  <si>
    <t>Liquidação da NE nº 2026NE0000039 - Ref. serviço de execução do Sistema AJURI (CA 012/2021 - MP/PGJ - 4ºT.A.), referente ao mês de DEZEMBRO/2025, conforme NF-nº 380 e documentos no SEI 2026.003118.</t>
  </si>
  <si>
    <t>253/2026</t>
  </si>
  <si>
    <t>MBM SEGURADORA S.A.</t>
  </si>
  <si>
    <t>Liquidação da NE nº 2025NE0001182 - Ref. serviço de seguro coletivo contra acidentes pessoais para Estagiários da PGJ/MPAM no período 10/12/2025 - 09/01/2026  (CA 007/2024 - MP/PGJ) conforme Fatura n° 002/2026 e documentos no SEI 2026.002721.</t>
  </si>
  <si>
    <t>FATURA 002/2026</t>
  </si>
  <si>
    <t>254/2026</t>
  </si>
  <si>
    <t>2026.002721</t>
  </si>
  <si>
    <t>Liquidação da NE nº 2026NE0000050 - Ref. prestação dos serviços de controle de pragas, nos prédios da PGJ/AM, em MANAUS, IRANDUBA, MANACAPURU e NOVO AIRÃO, relativo a JANEIRO/2026 conforme NF-e n° 87 e documentos no SEI 2026.003019.</t>
  </si>
  <si>
    <t>87/2026</t>
  </si>
  <si>
    <t>255/2026</t>
  </si>
  <si>
    <t>2026.003019</t>
  </si>
  <si>
    <t>Liquidação da NE nº 2026NE0000167 Ref. Serviço de Locação e Mensalidade de Link (Tefé) e Serviço de Locação e Mensalidade de Link (Coari, Humaitá, Iranduba, Itacoatiara, Manacapuru, Maués e Parintins) (CA 009/2024-MP/PGJ - 1° TA) relativo a FEVEREIRO/2025 conforme NFS-e n°202500000000612 e documentos no PI-SEI 2025.024604.</t>
  </si>
  <si>
    <t>612/2025</t>
  </si>
  <si>
    <t>256/2026</t>
  </si>
  <si>
    <t>2025.024604</t>
  </si>
  <si>
    <t>Liquidação da NE nº 2026NE0000167 - Ref. Serviço de Locação e Mensalidade de Link (Tefé) e Serviço de Locação e Mensalidade de Link (Coari, Humaitá, Iranduba, Itacoatiara, Manacapuru, Maués e Parintins) (CA 009/2024-MP/PGJ - 1° TA) relativo a FEVEREIRO/2025 conforme NFS-e n° 202500000000613  e documentos no PI-SEI 2025.024604.</t>
  </si>
  <si>
    <t>613/2025</t>
  </si>
  <si>
    <t>257/2026</t>
  </si>
  <si>
    <t>Liquidação da NE nº 2026NE0000039 - Ref. serviço execução de Sistema AJURI (CA 012/2021– MP/PGJ), referente ao mês de JANEIRO/2026, conforme NFS-nº 763 e documentos no SEI 2026.003120.</t>
  </si>
  <si>
    <t>763/2026</t>
  </si>
  <si>
    <t>271/2026</t>
  </si>
  <si>
    <t>2026.003120</t>
  </si>
  <si>
    <t>LOGIC PRO SERVICOS DE TECNOLOGIA DA INFORMACAO LTDA</t>
  </si>
  <si>
    <t>Liquidação da NE nº 2025NE0002524 - Ref. serviço de conectividade ponto a ponto em fibra óptica (CA 008/2023-MP/PGJ - 2ºT.A), ref. NOVEMBRO 2025, conforme NF-nº 54747 e documentos no SEI 2025.026641.</t>
  </si>
  <si>
    <t>54747/2025</t>
  </si>
  <si>
    <t>272/2026</t>
  </si>
  <si>
    <t>2025.026641</t>
  </si>
  <si>
    <t>Liquidação da NE nº 2026NE0000166 - Ref. serviço de conectividade ponto a ponto em fibra óptica (CA 008/2023-MP/PGJ - 2ºT.A), ref. NOVEMBRO 2025, conforme NF-nº 54747 e documentos no SEI 2025.026641.</t>
  </si>
  <si>
    <t>273/2026</t>
  </si>
  <si>
    <t>Liquidação da NE nº 2026NE0000146 - Ref. a CESSÃO ONEROSA DE USO DE BEM IMÓVEL N° 001/2021-TJ, referente a JANEIRO/2026, conforme documentos do SEI 2026.002343.</t>
  </si>
  <si>
    <t>MEMORANDO Nº41/2026</t>
  </si>
  <si>
    <t>274/2026</t>
  </si>
  <si>
    <t>2026.002343</t>
  </si>
  <si>
    <t>Liquidação da NE nº 2026NE0000180 - Ref. a prestação de serviços sobre Infraestrutura (CA 019/2021 - MP/PGJ) relativo a OUTUBRO/2025, conforme NFS-nº 887267 e documentos no SEI 2025.026411.</t>
  </si>
  <si>
    <t>887267/2025</t>
  </si>
  <si>
    <t>275/2026</t>
  </si>
  <si>
    <t>2025.026411</t>
  </si>
  <si>
    <t>Liquidação da NE nº 2026NE0000192 - Ref. a prestação de Prestação de Serviço de Garantia de Evolução Tecnológica e Funcional - GETF (CA 019/2021 - MP/PGJ) relativo a OUTUBRO/2025, conforme NFS-nº 887265 e documentos no SEI 2025.026406.</t>
  </si>
  <si>
    <t>887265/2025</t>
  </si>
  <si>
    <t>276/2026</t>
  </si>
  <si>
    <t>2025.026406</t>
  </si>
  <si>
    <t>Liquidação da NE nº 2026NE0000192 - Ref. a prestação de serviços de Suporte de Primeiro Nível (CA 019/2021 - MP/PGJ) relativo a OUTUBRO/2025, conforme NFS-nº 887266 e documentos no SEI 2025.026409.</t>
  </si>
  <si>
    <t>887266/2025</t>
  </si>
  <si>
    <t>277/2026</t>
  </si>
  <si>
    <t>2025.026409</t>
  </si>
  <si>
    <t>Liquidação da NE nº 2026NE0000192 - Ref. a prestação de serviço de sustentação (019/2021 - MP/PGJ), no período de OUTUBRO/2025 conf. NF-nº 2 e demais documentos contidos no SEI 2025.026466.</t>
  </si>
  <si>
    <t>278/2026</t>
  </si>
  <si>
    <t>2025.026466</t>
  </si>
  <si>
    <t>Liquidação da NE nº 2026NE0000180 - Ref. a prestação de serviços sobre Infraestrutura (CA 019/2021 - MP/PGJ) relativo a NOVEMBRO/2025, conforme NFS-nº 805 e documentos no SEI 2026.000944.</t>
  </si>
  <si>
    <t>805/2025</t>
  </si>
  <si>
    <t>279/2026</t>
  </si>
  <si>
    <t>2026.000944</t>
  </si>
  <si>
    <t>Liquidação da NE nº 2026NE0000192 - Ref. a prestação de Garantia de Evolução Tecnológica e Funcional - GETF (019/2021 - MP/PGJ), no período de NOVEMBRO/2025, conf. NF-nº 989 e demais documentos contidos no SEI 2026.002154.</t>
  </si>
  <si>
    <t>989/2025</t>
  </si>
  <si>
    <t>280/2026</t>
  </si>
  <si>
    <t>2026.002154</t>
  </si>
  <si>
    <t>Liquidação da NE nº 2026NE0000230 - Ref. a prestação de Garantia de Evolução Tecnológica e Funcional - GETF (019/2021 - MP/PGJ), no período de NOVEMBRO/2025, conf. NF-nº 989 e demais documentos contidos no SEI 2026.002154.</t>
  </si>
  <si>
    <t>281/2026</t>
  </si>
  <si>
    <t>Liquidação da NE nº 2026NE0000230 - Ref. a prestação de serviço de Suporte de Primeiro Nível (019/2021 - MP/PGJ), no período de NOVEMBRO/2025, conf. NF-nº 988 e demais documentos contidos no SEI 2026.002153.</t>
  </si>
  <si>
    <t>988/2025</t>
  </si>
  <si>
    <t>282/2026</t>
  </si>
  <si>
    <t>2026.002153</t>
  </si>
  <si>
    <t>Liquidação da NE nº 2026NE0000192 - Ref. a prestação de serviço de sustentação (019/2021 - MP/PGJ), no período de NOVEMBRO/2025 conf. NF-nº 800 e demais documentos contidos no SEI 2026.000942.</t>
  </si>
  <si>
    <t>800/2025</t>
  </si>
  <si>
    <t>283/2026</t>
  </si>
  <si>
    <t>2026.000942</t>
  </si>
  <si>
    <t>Liquidação da NE nº 2025NE0001643 -Ref. serviço de fornecimento de água (CA 006/2023 - MP/PGJ) relativo a SETEMBRO/2025, fatura agrupada Fatura nº 2654491 / 2025 e documentos no SEI 2025.023740.</t>
  </si>
  <si>
    <t>FATURA 2654491/2025</t>
  </si>
  <si>
    <t>284/2026</t>
  </si>
  <si>
    <t>2025.023740</t>
  </si>
  <si>
    <t>Liquidação da NE nº 2025NE0002558 - Ref. serviço de fornecimento de água (CA 006/2023 - MP/PGJ) relativo a Outubro/2025, fatura agrupada Fatura nº 2975840 / 2025 e documentos no SEI 2025.025469.</t>
  </si>
  <si>
    <t>FATURA 2975840/2025</t>
  </si>
  <si>
    <t>285/2026</t>
  </si>
  <si>
    <t>2025.025469</t>
  </si>
  <si>
    <t>Liquidação da NE nº 2025NE0001643 - Ref. serviço de fornecimento de água (CA 006/2023 - MP/PGJ) relativo a Outubro/2025, fatura agrupada Fatura nº 2975840 / 2025 e documentos no SEI 2025.025469.</t>
  </si>
  <si>
    <t>286/2026</t>
  </si>
  <si>
    <t>FIOS TECNOLOGIA DA INFORMACAO LTDA</t>
  </si>
  <si>
    <t>Liquidação da NE nº 2025NE0002653 - Ref. a prestação de Serviço Telefônico Fixo Comutado – STFC e Serviço de Comunicação Multimídia - SCM (CA 008/2024 - MP/PGJ) referente a NOVEMBRO/2025, conforme NFS-e n° 475 e documentos no PI-SEI 2025.027230.</t>
  </si>
  <si>
    <t>475/2025</t>
  </si>
  <si>
    <t>299/2026</t>
  </si>
  <si>
    <t>2025.027230</t>
  </si>
  <si>
    <t>Liquidação da NE nº 2026NE0000245 - Ref. a prestação de Serviço Telefônico Fixo Comutado – STFC e Serviço de Comunicação Multimídia - SCM (CA 008/2024 - MP/PGJ) referente a NOVEMBRO/2025, conforme NFS-e n° 475 e documentos no PI-SEI 2025.027230.</t>
  </si>
  <si>
    <t>300/2026</t>
  </si>
  <si>
    <t>Liquidação da NE nº 2026NE0000245 - Ref.  a prestação de Serviço Telefônico Fixo Comutado – STFC e Serviço de Comunicação Multimídia - SCM (CA 008/2024 - MP/PGJ) referente a DEZEMBRO/2025, conforme NFS-e n° 747 e documentos no PI-SEI 2026.002624.</t>
  </si>
  <si>
    <t>747/2025</t>
  </si>
  <si>
    <t>301/2026</t>
  </si>
  <si>
    <t>2026.002624</t>
  </si>
  <si>
    <t>Liquidação da NE nº 2026NE0000046 "- Ref. a prestação de serviços de clipping digital e mailing (CA 019/2024 - MP/PGJ)
referente ao período de 26/12/2025 a 26/01/2025, conforme NF n° 902 e demais
documentos no SEI 2026.001587.</t>
  </si>
  <si>
    <t>902/2026</t>
  </si>
  <si>
    <t>302/2026</t>
  </si>
  <si>
    <t>2026.001587</t>
  </si>
  <si>
    <t>Liquidação da NE nº 2025NE0001841 - Ref. prestação de serviços continuados de limpeza e conservação, higienização, serviços de copa, garçom, lavagem de veículos, jardinagem e manutenção predial e recepção (CA 018/2025-MP/PGJ) relativo a JANEIRO/2026, conforme NF-nº 196 e documentos no SEI 2026.002490.</t>
  </si>
  <si>
    <t>196/2026</t>
  </si>
  <si>
    <t>303/2026</t>
  </si>
  <si>
    <t>2026.002490</t>
  </si>
  <si>
    <t>Liquidação da NE nº 2026NE0000005 - Ref. prestação de serviços continuados de limpeza e conservação, higienização, serviços de copa, garçom, lavagem de veículos, jardinagem e manutenção predial e recepção (CA 018/2025-MP/PGJ) relativo a JANEIRO/2026, conforme NF-nº 196 e documentos no SEI 2026.002490.</t>
  </si>
  <si>
    <t>304/2026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</si>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</sst>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[$-416]d/m/yyyy"/>
    <numFmt numFmtId="167" formatCode="_-&quot;R$ &quot;* #,##0.00_-;&quot;-R$ &quot;* #,##0.00_-;_-&quot;R$ &quot;* \-??_-;_-@_-"/>
    <numFmt numFmtId="168" formatCode="&quot;R$&quot;\ #,##0.00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9" fillId="0" borderId="0" applyBorder="0" applyProtection="0"/>
    <xf numFmtId="0" fontId="2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/>
    </xf>
    <xf numFmtId="0" fontId="5" fillId="0" borderId="1" xfId="3" applyFont="1" applyBorder="1" applyAlignment="1">
      <alignment horizontal="left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2" applyBorder="1" applyAlignment="1" applyProtection="1">
      <alignment wrapText="1"/>
    </xf>
    <xf numFmtId="0" fontId="9" fillId="0" borderId="0" xfId="2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7" fontId="8" fillId="0" borderId="2" xfId="1" applyFont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2" xfId="2" applyBorder="1" applyAlignment="1">
      <alignment wrapText="1"/>
    </xf>
    <xf numFmtId="0" fontId="9" fillId="0" borderId="2" xfId="2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67" fontId="10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2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7" fontId="8" fillId="0" borderId="2" xfId="1" applyFont="1" applyBorder="1" applyAlignment="1" applyProtection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7" fontId="10" fillId="0" borderId="2" xfId="1" applyFont="1" applyBorder="1" applyAlignment="1">
      <alignment horizontal="center" vertical="center"/>
    </xf>
    <xf numFmtId="0" fontId="10" fillId="0" borderId="0" xfId="0" applyFont="1"/>
    <xf numFmtId="14" fontId="8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2" applyBorder="1" applyAlignment="1">
      <alignment wrapText="1"/>
    </xf>
    <xf numFmtId="166" fontId="10" fillId="0" borderId="0" xfId="0" applyNumberFormat="1" applyFont="1" applyAlignment="1">
      <alignment horizontal="center" vertical="center" wrapText="1"/>
    </xf>
    <xf numFmtId="167" fontId="8" fillId="0" borderId="0" xfId="1" applyFont="1" applyBorder="1" applyAlignment="1" applyProtection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</cellXfs>
  <cellStyles count="4">
    <cellStyle name="Hiperlink" xfId="2" builtinId="8"/>
    <cellStyle name="Moeda" xfId="1" builtinId="4"/>
    <cellStyle name="Normal" xfId="0" builtinId="0"/>
    <cellStyle name="Normal 2" xfId="3" xr:uid="{8B5A5495-0C5B-4F1C-A1AA-095CB2E704E0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FB0560B-5BAA-4E14-8369-9FB10C54246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05708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2.Fevereiro/2.ORDEM_CRONOL&#211;GICA_%20DE_%20PAGAMENTOS_FEVEREIRO.xlsx" TargetMode="External"/><Relationship Id="rId1" Type="http://schemas.openxmlformats.org/officeDocument/2006/relationships/externalLinkPath" Target="2.ORDEM_CRONOL&#211;GICA_%20DE_%20PAGAMENTOS_FEVER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FEVEREIRO/2026</v>
          </cell>
        </row>
        <row r="13">
          <cell r="A13" t="str">
            <v>Data da última atualização:03/03/2026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pam.mp.br/images-j5/DOF/2026/TRANSPARENCIA/Ordem%20Cronologica/Fevereiro/Servicos/NFS_0150_2026_FACHINELI.pdf" TargetMode="External"/><Relationship Id="rId21" Type="http://schemas.openxmlformats.org/officeDocument/2006/relationships/hyperlink" Target="https://www.mpam.mp.br/images/CC_005-2025_fe9a8.pdf" TargetMode="External"/><Relationship Id="rId42" Type="http://schemas.openxmlformats.org/officeDocument/2006/relationships/hyperlink" Target="https://www.mpam.mp.br/images-j5/DOF/2026/TRANSPARENCIA/Ordem%20Cronologica/Fevereiro/Servicos/NFS_48782_2025_MODULO.pdf" TargetMode="External"/><Relationship Id="rId63" Type="http://schemas.openxmlformats.org/officeDocument/2006/relationships/hyperlink" Target="https://www.mpam.mp.br/images/CT_15-2023_-_MP-PGJ_777a8.pdf" TargetMode="External"/><Relationship Id="rId84" Type="http://schemas.openxmlformats.org/officeDocument/2006/relationships/hyperlink" Target="https://www.mpam.mp.br/images/Contratos/2023/Contrato/CT_04-2023_-_MP-PGJ.pdf_ee471.pdf" TargetMode="External"/><Relationship Id="rId138" Type="http://schemas.openxmlformats.org/officeDocument/2006/relationships/hyperlink" Target="https://www.mpam.mp.br/images/CT_n%C2%BA_012-2021-MP-PGJ_df72d.pdf" TargetMode="External"/><Relationship Id="rId159" Type="http://schemas.openxmlformats.org/officeDocument/2006/relationships/hyperlink" Target="https://www.mpam.mp.br/images/CT_n_019-2021-MP-PGJ_60243.pdf" TargetMode="External"/><Relationship Id="rId170" Type="http://schemas.openxmlformats.org/officeDocument/2006/relationships/hyperlink" Target="https://www.mpam.mp.br/images-j5/DOF/2026/TRANSPARENCIA/Ordem%20Cronologica/Fevereiro/Servicos/NFS_887265_2025_SOFTPLAN.pdf" TargetMode="External"/><Relationship Id="rId191" Type="http://schemas.openxmlformats.org/officeDocument/2006/relationships/hyperlink" Target="https://www.mpam.mp.br/images/CT_018-2025_6c360.pdf" TargetMode="External"/><Relationship Id="rId107" Type="http://schemas.openxmlformats.org/officeDocument/2006/relationships/hyperlink" Target="https://www.mpam.mp.br/images-j5/DOF/2026/TRANSPARENCIA/Ordem%20Cronologica/Fevereiro/Servicos/NFS_129_2025_SERVIX.pdf" TargetMode="External"/><Relationship Id="rId11" Type="http://schemas.openxmlformats.org/officeDocument/2006/relationships/hyperlink" Target="https://www.mpam.mp.br/images-j5/DOF/2026/TRANSPARENCIA/Ordem%20Cronologica/Fevereiro/Servicos/NFS_157_2026_CASA_NOVA.pdf" TargetMode="External"/><Relationship Id="rId32" Type="http://schemas.openxmlformats.org/officeDocument/2006/relationships/hyperlink" Target="https://www.mpam.mp.br/images/CT_18-2023_-MP-PGJ_367f2.pdf" TargetMode="External"/><Relationship Id="rId53" Type="http://schemas.openxmlformats.org/officeDocument/2006/relationships/hyperlink" Target="https://www.mpam.mp.br/images-j5/DOF/2026/TRANSPARENCIA/Ordem%20Cronologica/Fevereiro/Servicos/NFS_133_2025_MERITO.pdf" TargetMode="External"/><Relationship Id="rId74" Type="http://schemas.openxmlformats.org/officeDocument/2006/relationships/hyperlink" Target="https://www.mpam.mp.br/images/CT_07-2023_-_MP-PGJ_fb5b5.pdf" TargetMode="External"/><Relationship Id="rId128" Type="http://schemas.openxmlformats.org/officeDocument/2006/relationships/hyperlink" Target="https://www.mpam.mp.br/images/CT_09-2024_-_MP-PGJ_8d95f.pdf" TargetMode="External"/><Relationship Id="rId149" Type="http://schemas.openxmlformats.org/officeDocument/2006/relationships/hyperlink" Target="https://www.mpam.mp.br/images-j5/DOF/2026/TRANSPARENCIA/Ordem%20Cronologica/Fevereiro/Servicos/NFS_763_2026_PRODAM.pdf" TargetMode="External"/><Relationship Id="rId5" Type="http://schemas.openxmlformats.org/officeDocument/2006/relationships/hyperlink" Target="https://www.mpam.mp.br/images-j5/DOF/2026/TRANSPARENCIA/Ordem%20Cronologica/Fevereiro/Servicos/NFS_4_2025_ANA_STEFANIE.pdf" TargetMode="External"/><Relationship Id="rId95" Type="http://schemas.openxmlformats.org/officeDocument/2006/relationships/hyperlink" Target="https://www.mpam.mp.br/images-j5/DOF/2026/TRANSPARENCIA/Ordem%20Cronologica/Fevereiro/Servicos/NFS_3227041_2025_PRIME.pdf" TargetMode="External"/><Relationship Id="rId160" Type="http://schemas.openxmlformats.org/officeDocument/2006/relationships/hyperlink" Target="https://www.mpam.mp.br/images/CT_n_019-2021-MP-PGJ_60243.pdf" TargetMode="External"/><Relationship Id="rId181" Type="http://schemas.openxmlformats.org/officeDocument/2006/relationships/hyperlink" Target="https://www.mpam.mp.br/images-j5/DOF/2026/TRANSPARENCIA/Ordem%20Cronologica/Fevereiro/Servicos/NFS_475_2025_FIOS.pdf" TargetMode="External"/><Relationship Id="rId22" Type="http://schemas.openxmlformats.org/officeDocument/2006/relationships/hyperlink" Target="https://www.mpam.mp.br/images/CT_n%C2%BA_008-2025_-_MP-PGJ_e1a96.pdf" TargetMode="External"/><Relationship Id="rId43" Type="http://schemas.openxmlformats.org/officeDocument/2006/relationships/hyperlink" Target="https://www.mpam.mp.br/images-j5/DOF/2026/TRANSPARENCIA/Ordem%20Cronologica/Fevereiro/Servicos/NFS_52938_2025_MODULO.pdf" TargetMode="External"/><Relationship Id="rId64" Type="http://schemas.openxmlformats.org/officeDocument/2006/relationships/hyperlink" Target="https://www.mpam.mp.br/images/CT_15-2023_-_MP-PGJ_777a8.pdf" TargetMode="External"/><Relationship Id="rId118" Type="http://schemas.openxmlformats.org/officeDocument/2006/relationships/hyperlink" Target="https://www.mpam.mp.br/images-j5/DOF/2026/TRANSPARENCIA/Ordem%20Cronologica/Fevereiro/Servicos/NFS_0151_2026_FACHINELI.pdf" TargetMode="External"/><Relationship Id="rId139" Type="http://schemas.openxmlformats.org/officeDocument/2006/relationships/hyperlink" Target="https://www.mpam.mp.br/images/CT_n%C2%BA_012-2021-MP-PGJ_df72d.pdf" TargetMode="External"/><Relationship Id="rId85" Type="http://schemas.openxmlformats.org/officeDocument/2006/relationships/hyperlink" Target="https://www.mpam.mp.br/images/Contratos/2023/Contrato/CT_04-2023_-_MP-PGJ.pdf_ee471.pdf" TargetMode="External"/><Relationship Id="rId150" Type="http://schemas.openxmlformats.org/officeDocument/2006/relationships/hyperlink" Target="https://www.mpam.mp.br/images/CT_n%C2%BA_012-2021-MP-PGJ_df72d.pdf" TargetMode="External"/><Relationship Id="rId171" Type="http://schemas.openxmlformats.org/officeDocument/2006/relationships/hyperlink" Target="https://www.mpam.mp.br/images-j5/DOF/2026/TRANSPARENCIA/Ordem%20Cronologica/Fevereiro/Servicos/NFS_887266_2025_SOFTPLAN.pdf" TargetMode="External"/><Relationship Id="rId192" Type="http://schemas.openxmlformats.org/officeDocument/2006/relationships/hyperlink" Target="https://www.mpam.mp.br/images/CT_018-2025_6c360.pdf" TargetMode="External"/><Relationship Id="rId12" Type="http://schemas.openxmlformats.org/officeDocument/2006/relationships/hyperlink" Target="https://www.mpam.mp.br/images-j5/DOF/2026/TRANSPARENCIA/Ordem%20Cronologica/Fevereiro/Servicos/MEMORANDO_7_2026_TJ.pdf" TargetMode="External"/><Relationship Id="rId33" Type="http://schemas.openxmlformats.org/officeDocument/2006/relationships/hyperlink" Target="https://www.mpam.mp.br/images/CT_04-2024_-_MP-PGJ_9c22c.pdf" TargetMode="External"/><Relationship Id="rId108" Type="http://schemas.openxmlformats.org/officeDocument/2006/relationships/hyperlink" Target="https://www.mpam.mp.br/images-j5/DOF/2026/TRANSPARENCIA/Ordem%20Cronologica/Fevereiro/Servicos/FATURA_15744_2026_CERRADO.pdf" TargetMode="External"/><Relationship Id="rId129" Type="http://schemas.openxmlformats.org/officeDocument/2006/relationships/hyperlink" Target="https://www.mpam.mp.br/images/CT_09-2024_-_MP-PGJ_8d95f.pdf" TargetMode="External"/><Relationship Id="rId54" Type="http://schemas.openxmlformats.org/officeDocument/2006/relationships/hyperlink" Target="https://www.mpam.mp.br/images-j5/DOF/2026/TRANSPARENCIA/Ordem%20Cronologica/Fevereiro/Servicos/NFS_221_2026_CASA_NOVA.pdf" TargetMode="External"/><Relationship Id="rId75" Type="http://schemas.openxmlformats.org/officeDocument/2006/relationships/hyperlink" Target="https://www.mpam.mp.br/images/CT_07-2023_-_MP-PGJ_fb5b5.pdf" TargetMode="External"/><Relationship Id="rId96" Type="http://schemas.openxmlformats.org/officeDocument/2006/relationships/hyperlink" Target="https://www.mpam.mp.br/images-j5/DOF/2026/TRANSPARENCIA/Ordem%20Cronologica/Fevereiro/Servicos/NFS_3281000_2025_PRIME.pdf" TargetMode="External"/><Relationship Id="rId140" Type="http://schemas.openxmlformats.org/officeDocument/2006/relationships/hyperlink" Target="https://www.mpam.mp.br/images-j5/DOF/2026/TRANSPARENCIA/Ordem%20Cronologica/Fevereiro/Servicos/NFS_87_2026_ALFAMA.pdf" TargetMode="External"/><Relationship Id="rId161" Type="http://schemas.openxmlformats.org/officeDocument/2006/relationships/hyperlink" Target="https://www.mpam.mp.br/images/CT_n_019-2021-MP-PGJ_60243.pdf" TargetMode="External"/><Relationship Id="rId182" Type="http://schemas.openxmlformats.org/officeDocument/2006/relationships/hyperlink" Target="https://www.mpam.mp.br/images-j5/DOF/2026/TRANSPARENCIA/Ordem%20Cronologica/Fevereiro/Servicos/NFS_475_2025_FIOS.pdf" TargetMode="External"/><Relationship Id="rId6" Type="http://schemas.openxmlformats.org/officeDocument/2006/relationships/hyperlink" Target="https://www.mpam.mp.br/images-j5/DOF/2026/TRANSPARENCIA/Ordem%20Cronologica/Fevereiro/Servicos/NFS_29249_2025_GIBBOR.pdf" TargetMode="External"/><Relationship Id="rId23" Type="http://schemas.openxmlformats.org/officeDocument/2006/relationships/hyperlink" Target="https://www.mpam.mp.br/images/CT_27-2024_-_MP-PGJ_e0a09.pdf" TargetMode="External"/><Relationship Id="rId119" Type="http://schemas.openxmlformats.org/officeDocument/2006/relationships/hyperlink" Target="https://www.mpam.mp.br/images-j5/DOF/2026/TRANSPARENCIA/Ordem%20Cronologica/Fevereiro/Servicos/NFS_120_2025_PRIMUSTECH.pdf" TargetMode="External"/><Relationship Id="rId44" Type="http://schemas.openxmlformats.org/officeDocument/2006/relationships/hyperlink" Target="https://www.mpam.mp.br/images-j5/DOF/2026/TRANSPARENCIA/Ordem%20Cronologica/Fevereiro/Servicos/NFS_10_2026_G_REFRIGERACAO.pdf" TargetMode="External"/><Relationship Id="rId65" Type="http://schemas.openxmlformats.org/officeDocument/2006/relationships/hyperlink" Target="https://www.mpam.mp.br/images/Contratos/2022/Contrato/CT_25-2022_-_MP-PGJ_8363e.pdf" TargetMode="External"/><Relationship Id="rId86" Type="http://schemas.openxmlformats.org/officeDocument/2006/relationships/hyperlink" Target="https://www.mpam.mp.br/images/CT_19-2023_-_MP-PGJ_9ff27.pdf" TargetMode="External"/><Relationship Id="rId130" Type="http://schemas.openxmlformats.org/officeDocument/2006/relationships/hyperlink" Target="https://www.mpam.mp.br/images/CT_09-2024_-_MP-PGJ_8d95f.pdf" TargetMode="External"/><Relationship Id="rId151" Type="http://schemas.openxmlformats.org/officeDocument/2006/relationships/hyperlink" Target="https://www.mpam.mp.br/images/CT_08-2023_-_MP-PGJ_dc9c9.pdf" TargetMode="External"/><Relationship Id="rId172" Type="http://schemas.openxmlformats.org/officeDocument/2006/relationships/hyperlink" Target="https://www.mpam.mp.br/images-j5/DOF/2026/TRANSPARENCIA/Ordem%20Cronologica/Fevereiro/Servicos/NFS_2_2025_SOFTPLAN.pdf" TargetMode="External"/><Relationship Id="rId193" Type="http://schemas.openxmlformats.org/officeDocument/2006/relationships/printerSettings" Target="../printerSettings/printerSettings1.bin"/><Relationship Id="rId13" Type="http://schemas.openxmlformats.org/officeDocument/2006/relationships/hyperlink" Target="https://www.mpam.mp.br/images-j5/DOF/2026/TRANSPARENCIA/Ordem%20Cronologica/Fevereiro/Servicos/NFS_150_2025_CASA_NOVA.pdf" TargetMode="External"/><Relationship Id="rId109" Type="http://schemas.openxmlformats.org/officeDocument/2006/relationships/hyperlink" Target="https://www.mpam.mp.br/images-j5/DOF/2026/TRANSPARENCIA/Ordem%20Cronologica/Fevereiro/Servicos/FATURA_3587506_2026_MANAUS_AMBIENTAL.pdf" TargetMode="External"/><Relationship Id="rId34" Type="http://schemas.openxmlformats.org/officeDocument/2006/relationships/hyperlink" Target="https://www.mpam.mp.br/images-j5/DOF/2026/TRANSPARENCIA/Ordem%20Cronologica/Fevereiro/Servicos/NFS_100_2025_ALINE.pdf" TargetMode="External"/><Relationship Id="rId50" Type="http://schemas.openxmlformats.org/officeDocument/2006/relationships/hyperlink" Target="https://www.mpam.mp.br/images-j5/DOF/2026/TRANSPARENCIA/Ordem%20Cronologica/Fevereiro/Servicos/NFS_115_2026_JF.pdf" TargetMode="External"/><Relationship Id="rId55" Type="http://schemas.openxmlformats.org/officeDocument/2006/relationships/hyperlink" Target="https://www.mpam.mp.br/images/CT_09-2024_-_MP-PGJ_8d95f.pdf" TargetMode="External"/><Relationship Id="rId76" Type="http://schemas.openxmlformats.org/officeDocument/2006/relationships/hyperlink" Target="https://www.mpam.mp.br/images/CT_07-2023_-_MP-PGJ_fb5b5.pdf" TargetMode="External"/><Relationship Id="rId97" Type="http://schemas.openxmlformats.org/officeDocument/2006/relationships/hyperlink" Target="https://www.mpam.mp.br/images-j5/DOF/2026/TRANSPARENCIA/Ordem%20Cronologica/Fevereiro/Servicos/NFS_3281001_2025_PRIME.pdf" TargetMode="External"/><Relationship Id="rId104" Type="http://schemas.openxmlformats.org/officeDocument/2006/relationships/hyperlink" Target="https://www.mpam.mp.br/images-j5/DOF/2026/TRANSPARENCIA/Ordem%20Cronologica/Fevereiro/Servicos/NFS_114_2025_SERVIX.pdf" TargetMode="External"/><Relationship Id="rId120" Type="http://schemas.openxmlformats.org/officeDocument/2006/relationships/hyperlink" Target="https://www.mpam.mp.br/images-j5/DOF/2026/TRANSPARENCIA/Ordem%20Cronologica/Fevereiro/Servicos/NFS_221833_2026_LINK.pdf" TargetMode="External"/><Relationship Id="rId125" Type="http://schemas.openxmlformats.org/officeDocument/2006/relationships/hyperlink" Target="https://www.mpam.mp.br/images/Carta_Contrato_n%C2%BA_03-PGJ_-_MP-PGJ_a5a6a.pdf" TargetMode="External"/><Relationship Id="rId141" Type="http://schemas.openxmlformats.org/officeDocument/2006/relationships/hyperlink" Target="https://www.mpam.mp.br/images/CCT_n%C2%BA_07-2024-MP-PGJ_2d3d7.pdf" TargetMode="External"/><Relationship Id="rId146" Type="http://schemas.openxmlformats.org/officeDocument/2006/relationships/hyperlink" Target="https://www.mpam.mp.br/images/CT_22-2023_-_MP-PGJ_e60b0.pdf" TargetMode="External"/><Relationship Id="rId167" Type="http://schemas.openxmlformats.org/officeDocument/2006/relationships/hyperlink" Target="https://www.mpam.mp.br/images-j5/DOF/2026/TRANSPARENCIA/Ordem%20Cronologica/Fevereiro/Servicos/NFS_54747_2025_LOGIC.pdf" TargetMode="External"/><Relationship Id="rId188" Type="http://schemas.openxmlformats.org/officeDocument/2006/relationships/hyperlink" Target="https://www.mpam.mp.br/images/CT_08-2024_-_MP-PGJ_976bb.pdf" TargetMode="External"/><Relationship Id="rId7" Type="http://schemas.openxmlformats.org/officeDocument/2006/relationships/hyperlink" Target="https://www.mpam.mp.br/images-j5/DOF/2026/TRANSPARENCIA/Ordem%20Cronologica/Fevereiro/Servicos/FATURA_%2086993711202501_2025_AMAZONAS_ENERGIA.pdf" TargetMode="External"/><Relationship Id="rId71" Type="http://schemas.openxmlformats.org/officeDocument/2006/relationships/hyperlink" Target="https://www.mpam.mp.br/images/CT_n%C2%BA_008-2021-MP-PGJ_077ad.pdf" TargetMode="External"/><Relationship Id="rId92" Type="http://schemas.openxmlformats.org/officeDocument/2006/relationships/hyperlink" Target="https://www.mpam.mp.br/images/CT_09-2024_-_MP-PGJ_8d95f.pdf" TargetMode="External"/><Relationship Id="rId162" Type="http://schemas.openxmlformats.org/officeDocument/2006/relationships/hyperlink" Target="https://www.mpam.mp.br/images/CT_n_019-2021-MP-PGJ_60243.pdf" TargetMode="External"/><Relationship Id="rId183" Type="http://schemas.openxmlformats.org/officeDocument/2006/relationships/hyperlink" Target="https://www.mpam.mp.br/images-j5/DOF/2026/TRANSPARENCIA/Ordem%20Cronologica/Fevereiro/Servicos/NFS_747_2025_FIOS.pdf" TargetMode="External"/><Relationship Id="rId2" Type="http://schemas.openxmlformats.org/officeDocument/2006/relationships/hyperlink" Target="https://www.mpam.mp.br/images-j5/DOF/2026/TRANSPARENCIA/Ordem%20Cronologica/Fevereiro/Servicos/NFS_11_2025_ALFAZEMA.pdf" TargetMode="External"/><Relationship Id="rId29" Type="http://schemas.openxmlformats.org/officeDocument/2006/relationships/hyperlink" Target="https://www.mpam.mp.br/images/CT_n%C2%BA_008-2021-MP-PGJ_077ad.pdf" TargetMode="External"/><Relationship Id="rId24" Type="http://schemas.openxmlformats.org/officeDocument/2006/relationships/hyperlink" Target="https://www.mpam.mp.br/images/CT_27-2024_-_MP-PGJ_e0a09.pdf" TargetMode="External"/><Relationship Id="rId40" Type="http://schemas.openxmlformats.org/officeDocument/2006/relationships/hyperlink" Target="https://www.mpam.mp.br/images-j5/DOF/2026/TRANSPARENCIA/Ordem%20Cronologica/Fevereiro/Servicos/NFS_2043_2025_FACHINELI.pdf" TargetMode="External"/><Relationship Id="rId45" Type="http://schemas.openxmlformats.org/officeDocument/2006/relationships/hyperlink" Target="https://www.mpam.mp.br/images-j5/DOF/2026/TRANSPARENCIA/Ordem%20Cronologica/Fevereiro/Servicos/NFS_27261_2026_VR.pdf" TargetMode="External"/><Relationship Id="rId66" Type="http://schemas.openxmlformats.org/officeDocument/2006/relationships/hyperlink" Target="https://www.mpam.mp.br/images/CT_n%C2%BA_008-2025_-_MP-PGJ_e1a96.pdf" TargetMode="External"/><Relationship Id="rId87" Type="http://schemas.openxmlformats.org/officeDocument/2006/relationships/hyperlink" Target="https://www.mpam.mp.br/images/CT_n_019-2021-MP-PGJ_60243.pdf" TargetMode="External"/><Relationship Id="rId110" Type="http://schemas.openxmlformats.org/officeDocument/2006/relationships/hyperlink" Target="https://www.mpam.mp.br/images-j5/DOF/2026/TRANSPARENCIA/Ordem%20Cronologica/Fevereiro/Servicos/NFS_887253_2025_SOFTPLAN.pdf" TargetMode="External"/><Relationship Id="rId115" Type="http://schemas.openxmlformats.org/officeDocument/2006/relationships/hyperlink" Target="https://www.mpam.mp.br/images-j5/DOF/2026/TRANSPARENCIA/Ordem%20Cronologica/Fevereiro/Servicos/NFS_1370_2025_M_E_T.pdf" TargetMode="External"/><Relationship Id="rId131" Type="http://schemas.openxmlformats.org/officeDocument/2006/relationships/hyperlink" Target="https://www.mpam.mp.br/images-j5/DOF/2026/TRANSPARENCIA/Ordem%20Cronologica/Fevereiro/Servicos/NFS_59809_2025_PRODAM.pdf" TargetMode="External"/><Relationship Id="rId136" Type="http://schemas.openxmlformats.org/officeDocument/2006/relationships/hyperlink" Target="https://www.mpam.mp.br/images-j5/DOF/2026/TRANSPARENCIA/Ordem%20Cronologica/Fevereiro/Servicos/NFS_613_2025_FACHINELI.pdf" TargetMode="External"/><Relationship Id="rId157" Type="http://schemas.openxmlformats.org/officeDocument/2006/relationships/hyperlink" Target="https://www.mpam.mp.br/images/CT_n_019-2021-MP-PGJ_60243.pdf" TargetMode="External"/><Relationship Id="rId178" Type="http://schemas.openxmlformats.org/officeDocument/2006/relationships/hyperlink" Target="https://www.mpam.mp.br/images-j5/DOF/2026/TRANSPARENCIA/Ordem%20Cronologica/Fevereiro/Servicos/FATURA_2654491_2025_MANAUS_AMBIENTAL.pdf" TargetMode="External"/><Relationship Id="rId61" Type="http://schemas.openxmlformats.org/officeDocument/2006/relationships/hyperlink" Target="https://www.mpam.mp.br/images/CT_15-2023_-_MP-PGJ_777a8.pdf" TargetMode="External"/><Relationship Id="rId82" Type="http://schemas.openxmlformats.org/officeDocument/2006/relationships/hyperlink" Target="https://www.mpam.mp.br/images/Contratos/2023/Contrato/CT_04-2023_-_MP-PGJ.pdf_ee471.pdf" TargetMode="External"/><Relationship Id="rId152" Type="http://schemas.openxmlformats.org/officeDocument/2006/relationships/hyperlink" Target="https://www.mpam.mp.br/images/CT_08-2023_-_MP-PGJ_dc9c9.pdf" TargetMode="External"/><Relationship Id="rId173" Type="http://schemas.openxmlformats.org/officeDocument/2006/relationships/hyperlink" Target="https://www.mpam.mp.br/images-j5/DOF/2026/TRANSPARENCIA/Ordem%20Cronologica/Fevereiro/Servicos/NFS_805_2025_SOFTPLAN.pdf" TargetMode="External"/><Relationship Id="rId194" Type="http://schemas.openxmlformats.org/officeDocument/2006/relationships/drawing" Target="../drawings/drawing1.xml"/><Relationship Id="rId19" Type="http://schemas.openxmlformats.org/officeDocument/2006/relationships/hyperlink" Target="https://www.mpam.mp.br/images/CT_24-2023_-_MP-PGJ_933fa.pdf" TargetMode="External"/><Relationship Id="rId14" Type="http://schemas.openxmlformats.org/officeDocument/2006/relationships/hyperlink" Target="https://www.mpam.mp.br/images-j5/DOF/2026/TRANSPARENCIA/Ordem%20Cronologica/Fevereiro/Servicos/FATURA_23074012026_2026_SAAE_ITACOATIARA.pdf" TargetMode="External"/><Relationship Id="rId30" Type="http://schemas.openxmlformats.org/officeDocument/2006/relationships/hyperlink" Target="https://www.mpam.mp.br/images/CT_18-2023_-MP-PGJ_367f2.pdf" TargetMode="External"/><Relationship Id="rId35" Type="http://schemas.openxmlformats.org/officeDocument/2006/relationships/hyperlink" Target="https://www.mpam.mp.br/images-j5/DOF/2026/TRANSPARENCIA/Ordem%20Cronologica/Fevereiro/Servicos/NFS_2027_2025_FACHINELI.pdf" TargetMode="External"/><Relationship Id="rId56" Type="http://schemas.openxmlformats.org/officeDocument/2006/relationships/hyperlink" Target="https://www.mpam.mp.br/images/CT_09-2024_-_MP-PGJ_8d95f.pdf" TargetMode="External"/><Relationship Id="rId77" Type="http://schemas.openxmlformats.org/officeDocument/2006/relationships/hyperlink" Target="https://www.mpam.mp.br/images/Carta_Contrato_n%C2%BA_07-PGJ_-_MP-PGJ_7e36e.pdf" TargetMode="External"/><Relationship Id="rId100" Type="http://schemas.openxmlformats.org/officeDocument/2006/relationships/hyperlink" Target="https://www.mpam.mp.br/images-j5/DOF/2026/TRANSPARENCIA/Ordem%20Cronologica/Fevereiro/Servicos/NFS_175_2026_MACRO.pdf" TargetMode="External"/><Relationship Id="rId105" Type="http://schemas.openxmlformats.org/officeDocument/2006/relationships/hyperlink" Target="https://www.mpam.mp.br/images-j5/DOF/2026/TRANSPARENCIA/Ordem%20Cronologica/Fevereiro/Servicos/NFS_114_2025_SERVIX.pdf" TargetMode="External"/><Relationship Id="rId126" Type="http://schemas.openxmlformats.org/officeDocument/2006/relationships/hyperlink" Target="https://www.mpam.mp.br/images/CT_01-2024_-_MP-PGJ_ac2a1.pdf" TargetMode="External"/><Relationship Id="rId147" Type="http://schemas.openxmlformats.org/officeDocument/2006/relationships/hyperlink" Target="https://www.mpam.mp.br/images-j5/DOF/2026/TRANSPARENCIA/Ordem%20Cronologica/Fevereiro/Servicos/NF_1175_2026_F_ALVES.pdf" TargetMode="External"/><Relationship Id="rId168" Type="http://schemas.openxmlformats.org/officeDocument/2006/relationships/hyperlink" Target="https://www.mpam.mp.br/images-j5/DOF/2026/TRANSPARENCIA/Ordem%20Cronologica/Fevereiro/Servicos/MEMORANDO_41_2026_TJ.pdf" TargetMode="External"/><Relationship Id="rId8" Type="http://schemas.openxmlformats.org/officeDocument/2006/relationships/hyperlink" Target="https://www.mpam.mp.br/images-j5/DOF/2026/TRANSPARENCIA/Ordem%20Cronologica/Fevereiro/Servicos/FATURA_%2086993712202501_2025_AMAZONAS_ENERGIA.pdf" TargetMode="External"/><Relationship Id="rId51" Type="http://schemas.openxmlformats.org/officeDocument/2006/relationships/hyperlink" Target="https://www.mpam.mp.br/images-j5/DOF/2026/TRANSPARENCIA/Ordem%20Cronologica/Fevereiro/Servicos/FATURA_0415374809_2025_TELEFONICA.pdf" TargetMode="External"/><Relationship Id="rId72" Type="http://schemas.openxmlformats.org/officeDocument/2006/relationships/hyperlink" Target="https://www.mpam.mp.br/images-j5/DOF/2026/TRANSPARENCIA/Ordem%20Cronologica/Fevereiro/Servicos/NFS_2120052_2026_ALELO.pdf" TargetMode="External"/><Relationship Id="rId93" Type="http://schemas.openxmlformats.org/officeDocument/2006/relationships/hyperlink" Target="https://www.mpam.mp.br/images-j5/DOF/2026/TRANSPARENCIA/Ordem%20Cronologica/Fevereiro/Servicos/FATURA_170494301_2026_PRIVILEMOS.pdf" TargetMode="External"/><Relationship Id="rId98" Type="http://schemas.openxmlformats.org/officeDocument/2006/relationships/hyperlink" Target="https://www.mpam.mp.br/images-j5/DOF/2026/TRANSPARENCIA/Ordem%20Cronologica/Fevereiro/Servicos/NFS_791_2025_QUALY.pdf" TargetMode="External"/><Relationship Id="rId121" Type="http://schemas.openxmlformats.org/officeDocument/2006/relationships/hyperlink" Target="https://www.mpam.mp.br/images-j5/DOF/2026/TRANSPARENCIA/Ordem%20Cronologica/Fevereiro/Servicos/NFS_221833_2026_LINK.pdf" TargetMode="External"/><Relationship Id="rId142" Type="http://schemas.openxmlformats.org/officeDocument/2006/relationships/hyperlink" Target="https://www.mpam.mp.br/images/CT_09-2024_-_MP-PGJ_8d95f.pdf" TargetMode="External"/><Relationship Id="rId163" Type="http://schemas.openxmlformats.org/officeDocument/2006/relationships/hyperlink" Target="https://www.mpam.mp.br/images/Contratos/2023/Carta_Contrato/CCT_n%C2%BA_06-MP-PGJ_2a292.pdf" TargetMode="External"/><Relationship Id="rId184" Type="http://schemas.openxmlformats.org/officeDocument/2006/relationships/hyperlink" Target="https://www.mpam.mp.br/images-j5/DOF/2026/TRANSPARENCIA/Ordem%20Cronologica/Fevereiro/Servicos/NFS_902_2026_2KS.pdf" TargetMode="External"/><Relationship Id="rId189" Type="http://schemas.openxmlformats.org/officeDocument/2006/relationships/hyperlink" Target="https://www.mpam.mp.br/images/CT_08-2024_-_MP-PGJ_976bb.pdf" TargetMode="External"/><Relationship Id="rId3" Type="http://schemas.openxmlformats.org/officeDocument/2006/relationships/hyperlink" Target="https://www.mpam.mp.br/images-j5/DOF/2026/TRANSPARENCIA/Ordem%20Cronologica/Fevereiro/Servicos/NFS_204365_2025_LINK.pdf" TargetMode="External"/><Relationship Id="rId25" Type="http://schemas.openxmlformats.org/officeDocument/2006/relationships/hyperlink" Target="https://www.mpam.mp.br/images/CT_n%C2%BA_001.2021-MP-PGJ_3bc8f.pdf" TargetMode="External"/><Relationship Id="rId46" Type="http://schemas.openxmlformats.org/officeDocument/2006/relationships/hyperlink" Target="https://www.mpam.mp.br/images-j5/DOF/2026/TRANSPARENCIA/Ordem%20Cronologica/Fevereiro/Servicos/NFS_51288_2025_MODULO.pdf" TargetMode="External"/><Relationship Id="rId67" Type="http://schemas.openxmlformats.org/officeDocument/2006/relationships/hyperlink" Target="https://www.mpam.mp.br/images-j5/DCCON/2026/REEMPENHO/JAN%202026/2o%20TAP%20CT%20020-2025.pdf" TargetMode="External"/><Relationship Id="rId116" Type="http://schemas.openxmlformats.org/officeDocument/2006/relationships/hyperlink" Target="https://www.mpam.mp.br/images-j5/DOF/2026/TRANSPARENCIA/Ordem%20Cronologica/Fevereiro/Servicos/FATURA_83652_2026_CORREIOS.pdf" TargetMode="External"/><Relationship Id="rId137" Type="http://schemas.openxmlformats.org/officeDocument/2006/relationships/hyperlink" Target="https://www.mpam.mp.br/images/CT_n.%C2%BA_002-2025_-_MP-PGJ_aed9a.pdf" TargetMode="External"/><Relationship Id="rId158" Type="http://schemas.openxmlformats.org/officeDocument/2006/relationships/hyperlink" Target="https://www.mpam.mp.br/images/CT_n_019-2021-MP-PGJ_60243.pdf" TargetMode="External"/><Relationship Id="rId20" Type="http://schemas.openxmlformats.org/officeDocument/2006/relationships/hyperlink" Target="https://www.mpam.mp.br/images/CT_01-2024_-_MP-PGJ_ac2a1.pdf" TargetMode="External"/><Relationship Id="rId41" Type="http://schemas.openxmlformats.org/officeDocument/2006/relationships/hyperlink" Target="https://www.mpam.mp.br/images-j5/DOF/2026/TRANSPARENCIA/Ordem%20Cronologica/Fevereiro/Servicos/NFS_47202_2025_MODULO.pdf" TargetMode="External"/><Relationship Id="rId62" Type="http://schemas.openxmlformats.org/officeDocument/2006/relationships/hyperlink" Target="https://www.mpam.mp.br/images/CT_15-2023_-_MP-PGJ_777a8.pdf" TargetMode="External"/><Relationship Id="rId83" Type="http://schemas.openxmlformats.org/officeDocument/2006/relationships/hyperlink" Target="https://www.mpam.mp.br/images/Contratos/2023/Contrato/CT_04-2023_-_MP-PGJ.pdf_ee471.pdf" TargetMode="External"/><Relationship Id="rId88" Type="http://schemas.openxmlformats.org/officeDocument/2006/relationships/hyperlink" Target="https://www.mpam.mp.br/images/CT_03-2024_-_MP-PGJ_39380.pdf" TargetMode="External"/><Relationship Id="rId111" Type="http://schemas.openxmlformats.org/officeDocument/2006/relationships/hyperlink" Target="https://www.mpam.mp.br/images-j5/DOF/2026/TRANSPARENCIA/Ordem%20Cronologica/Fevereiro/Servicos/FATURA_125704_2026_RECHE.pdf" TargetMode="External"/><Relationship Id="rId132" Type="http://schemas.openxmlformats.org/officeDocument/2006/relationships/hyperlink" Target="https://www.mpam.mp.br/images-j5/DOF/2026/TRANSPARENCIA/Ordem%20Cronologica/Fevereiro/Servicos/NFS_380_2026_PRODAM.pdf" TargetMode="External"/><Relationship Id="rId153" Type="http://schemas.openxmlformats.org/officeDocument/2006/relationships/hyperlink" Target="https://www.mpam.mp.br/images/Contratos/2021/CONVENIOS/Termo_de_Cess%C3%A3o_Onerosa_de_Uso_n%C2%BA_001_2021_TJ_8e094.pdf" TargetMode="External"/><Relationship Id="rId174" Type="http://schemas.openxmlformats.org/officeDocument/2006/relationships/hyperlink" Target="https://www.mpam.mp.br/images-j5/DOF/2026/TRANSPARENCIA/Ordem%20Cronologica/Fevereiro/Servicos/NFS_989_2025_SOFTPLAN.pdf" TargetMode="External"/><Relationship Id="rId179" Type="http://schemas.openxmlformats.org/officeDocument/2006/relationships/hyperlink" Target="https://www.mpam.mp.br/images-j5/DOF/2026/TRANSPARENCIA/Ordem%20Cronologica/Fevereiro/Servicos/FATURA_2975840_2025_MANAUS_AMBIENTAL.pdf" TargetMode="External"/><Relationship Id="rId190" Type="http://schemas.openxmlformats.org/officeDocument/2006/relationships/hyperlink" Target="https://www.mpam.mp.br/images/CT_19-2024_-_MP-PGJ_419d8.pdf" TargetMode="External"/><Relationship Id="rId15" Type="http://schemas.openxmlformats.org/officeDocument/2006/relationships/hyperlink" Target="https://www.mpam.mp.br/images-j5/DOF/2026/TRANSPARENCIA/Ordem%20Cronologica/Fevereiro/Servicos/FATURA_86993712202500_2025.pdf" TargetMode="External"/><Relationship Id="rId36" Type="http://schemas.openxmlformats.org/officeDocument/2006/relationships/hyperlink" Target="https://www.mpam.mp.br/images-j5/DOF/2026/TRANSPARENCIA/Ordem%20Cronologica/Fevereiro/Servicos/NFS_2027_2025_FACHINELI.pdf" TargetMode="External"/><Relationship Id="rId57" Type="http://schemas.openxmlformats.org/officeDocument/2006/relationships/hyperlink" Target="https://www.mpam.mp.br/images/CT_09-2024_-_MP-PGJ_8d95f.pdf" TargetMode="External"/><Relationship Id="rId106" Type="http://schemas.openxmlformats.org/officeDocument/2006/relationships/hyperlink" Target="https://www.mpam.mp.br/images-j5/DOF/2026/TRANSPARENCIA/Ordem%20Cronologica/Fevereiro/Servicos/NFS_128_2025_SERVIX.pdf" TargetMode="External"/><Relationship Id="rId127" Type="http://schemas.openxmlformats.org/officeDocument/2006/relationships/hyperlink" Target="https://www.mpam.mp.br/images/CT_01-2024_-_MP-PGJ_ac2a1.pdf" TargetMode="External"/><Relationship Id="rId10" Type="http://schemas.openxmlformats.org/officeDocument/2006/relationships/hyperlink" Target="https://www.mpam.mp.br/images-j5/DOF/2026/TRANSPARENCIA/Ordem%20Cronologica/Fevereiro/Servicos/NFS_5503_2025_VR.pdf" TargetMode="External"/><Relationship Id="rId31" Type="http://schemas.openxmlformats.org/officeDocument/2006/relationships/hyperlink" Target="https://www.mpam.mp.br/images/CT_18-2023_-MP-PGJ_367f2.pdf" TargetMode="External"/><Relationship Id="rId52" Type="http://schemas.openxmlformats.org/officeDocument/2006/relationships/hyperlink" Target="https://www.mpam.mp.br/images-j5/DOF/2026/TRANSPARENCIA/Ordem%20Cronologica/Fevereiro/Servicos/FATURA_0415374810_2025_TELEFONICA.pdf" TargetMode="External"/><Relationship Id="rId73" Type="http://schemas.openxmlformats.org/officeDocument/2006/relationships/hyperlink" Target="https://www.mpam.mp.br/images/CT_07-2023_-_MP-PGJ_fb5b5.pdf" TargetMode="External"/><Relationship Id="rId78" Type="http://schemas.openxmlformats.org/officeDocument/2006/relationships/hyperlink" Target="https://www.mpam.mp.br/images/CT_019-2025_e6af8.pdf" TargetMode="External"/><Relationship Id="rId94" Type="http://schemas.openxmlformats.org/officeDocument/2006/relationships/hyperlink" Target="https://www.mpam.mp.br/images-j5/DOF/2026/TRANSPARENCIA/Ordem%20Cronologica/Fevereiro/Servicos/NFS_3227040_2025_PRIME.pdf" TargetMode="External"/><Relationship Id="rId99" Type="http://schemas.openxmlformats.org/officeDocument/2006/relationships/hyperlink" Target="https://www.mpam.mp.br/images-j5/DOF/2026/TRANSPARENCIA/Ordem%20Cronologica/Fevereiro/Servicos/NFS_175_2026_MACRO.pdf" TargetMode="External"/><Relationship Id="rId101" Type="http://schemas.openxmlformats.org/officeDocument/2006/relationships/hyperlink" Target="https://www.mpam.mp.br/images-j5/DOF/2026/TRANSPARENCIA/Ordem%20Cronologica/Fevereiro/Servicos/NFS_878_2025_2KS.pdf" TargetMode="External"/><Relationship Id="rId122" Type="http://schemas.openxmlformats.org/officeDocument/2006/relationships/hyperlink" Target="https://www.mpam.mp.br/images-j5/DOF/2026/TRANSPARENCIA/Ordem%20Cronologica/Fevereiro/Servicos/NFS_324_2025_FACHINELI.pdf" TargetMode="External"/><Relationship Id="rId143" Type="http://schemas.openxmlformats.org/officeDocument/2006/relationships/hyperlink" Target="https://www.mpam.mp.br/images/CT_09-2024_-_MP-PGJ_8d95f.pdf" TargetMode="External"/><Relationship Id="rId148" Type="http://schemas.openxmlformats.org/officeDocument/2006/relationships/hyperlink" Target="https://www.mpam.mp.br/images-j5/DOF/2026/TRANSPARENCIA/Ordem%20Cronologica/Fevereiro/Servicos/NF_1175_2026_F_ALVES.pdf" TargetMode="External"/><Relationship Id="rId164" Type="http://schemas.openxmlformats.org/officeDocument/2006/relationships/hyperlink" Target="https://www.mpam.mp.br/images/Contratos/2023/Carta_Contrato/CCT_n%C2%BA_06-MP-PGJ_2a292.pdf" TargetMode="External"/><Relationship Id="rId169" Type="http://schemas.openxmlformats.org/officeDocument/2006/relationships/hyperlink" Target="https://www.mpam.mp.br/images-j5/DOF/2026/TRANSPARENCIA/Ordem%20Cronologica/Fevereiro/Servicos/NFS_887267_2025_SOFTPLAN.pdf" TargetMode="External"/><Relationship Id="rId185" Type="http://schemas.openxmlformats.org/officeDocument/2006/relationships/hyperlink" Target="https://www.mpam.mp.br/images-j5/DOF/2026/TRANSPARENCIA/Ordem%20Cronologica/Fevereiro/Servicos/NFS_196_2026_JF.pdf" TargetMode="External"/><Relationship Id="rId4" Type="http://schemas.openxmlformats.org/officeDocument/2006/relationships/hyperlink" Target="https://www.mpam.mp.br/images-j5/DOF/2026/TRANSPARENCIA/Ordem%20Cronologica/Fevereiro/Servicos/NFS_29509_2025_GIBBOR.pdf" TargetMode="External"/><Relationship Id="rId9" Type="http://schemas.openxmlformats.org/officeDocument/2006/relationships/hyperlink" Target="https://www.mpam.mp.br/images-j5/DOF/2026/TRANSPARENCIA/Ordem%20Cronologica/Fevereiro/Servicos/NFS_28759_2025_GIBBOR.pdf" TargetMode="External"/><Relationship Id="rId180" Type="http://schemas.openxmlformats.org/officeDocument/2006/relationships/hyperlink" Target="https://www.mpam.mp.br/images-j5/DOF/2026/TRANSPARENCIA/Ordem%20Cronologica/Fevereiro/Servicos/FATURA_2975840_2025_MANAUS_AMBIENTAL.pdf" TargetMode="External"/><Relationship Id="rId26" Type="http://schemas.openxmlformats.org/officeDocument/2006/relationships/hyperlink" Target="https://www.mpam.mp.br/images/CT_27-2024_-_MP-PGJ_e0a09.pdf" TargetMode="External"/><Relationship Id="rId47" Type="http://schemas.openxmlformats.org/officeDocument/2006/relationships/hyperlink" Target="https://www.mpam.mp.br/images-j5/DOF/2026/TRANSPARENCIA/Ordem%20Cronologica/Fevereiro/Servicos/NFS_2_2025_CONTEMPORANEO.pdf" TargetMode="External"/><Relationship Id="rId68" Type="http://schemas.openxmlformats.org/officeDocument/2006/relationships/hyperlink" Target="https://www.mpam.mp.br/images/CT_n%C2%BA_10-2020-MP-PGJ_d98a6.pdf" TargetMode="External"/><Relationship Id="rId89" Type="http://schemas.openxmlformats.org/officeDocument/2006/relationships/hyperlink" Target="https://www.mpam.mp.br/images/Contratos/2023/Carta_Contrato/CCT_n%C2%BA_06-MP-PGJ_2a292.pdf" TargetMode="External"/><Relationship Id="rId112" Type="http://schemas.openxmlformats.org/officeDocument/2006/relationships/hyperlink" Target="https://www.mpam.mp.br/images-j5/DOF/2026/TRANSPARENCIA/Ordem%20Cronologica/Fevereiro/Servicos/NFS_1367_2025_M_E_T.pdf" TargetMode="External"/><Relationship Id="rId133" Type="http://schemas.openxmlformats.org/officeDocument/2006/relationships/hyperlink" Target="https://www.mpam.mp.br/images-j5/DOF/2026/TRANSPARENCIA/Ordem%20Cronologica/Fevereiro/Servicos/NFS_380_2026_PRODAM.pdf" TargetMode="External"/><Relationship Id="rId154" Type="http://schemas.openxmlformats.org/officeDocument/2006/relationships/hyperlink" Target="https://www.mpam.mp.br/images/CT_n_019-2021-MP-PGJ_60243.pdf" TargetMode="External"/><Relationship Id="rId175" Type="http://schemas.openxmlformats.org/officeDocument/2006/relationships/hyperlink" Target="https://www.mpam.mp.br/images-j5/DOF/2026/TRANSPARENCIA/Ordem%20Cronologica/Fevereiro/Servicos/NFS_989_2025_SOFTPLAN.pdf" TargetMode="External"/><Relationship Id="rId16" Type="http://schemas.openxmlformats.org/officeDocument/2006/relationships/hyperlink" Target="https://www.mpam.mp.br/images-j5/DOF/2026/TRANSPARENCIA/Ordem%20Cronologica/Fevereiro/Servicos/FATURA_86993712202500_2025.pdf" TargetMode="External"/><Relationship Id="rId37" Type="http://schemas.openxmlformats.org/officeDocument/2006/relationships/hyperlink" Target="https://www.mpam.mp.br/images-j5/DOF/2026/TRANSPARENCIA/Ordem%20Cronologica/Fevereiro/Servicos/NFS_2027_2025_FACHINELI.pdf" TargetMode="External"/><Relationship Id="rId58" Type="http://schemas.openxmlformats.org/officeDocument/2006/relationships/hyperlink" Target="https://www.mpam.mp.br/images/CT_09-2024_-_MP-PGJ_8d95f.pdf" TargetMode="External"/><Relationship Id="rId79" Type="http://schemas.openxmlformats.org/officeDocument/2006/relationships/hyperlink" Target="https://www.mpam.mp.br/images/CT_019-2025_e6af8.pdf" TargetMode="External"/><Relationship Id="rId102" Type="http://schemas.openxmlformats.org/officeDocument/2006/relationships/hyperlink" Target="https://www.mpam.mp.br/images-j5/DOF/2026/TRANSPARENCIA/Ordem%20Cronologica/Fevereiro/Servicos/NFS_755_2025_TALENTOS.pdf" TargetMode="External"/><Relationship Id="rId123" Type="http://schemas.openxmlformats.org/officeDocument/2006/relationships/hyperlink" Target="https://www.mpam.mp.br/images-j5/DOF/2026/TRANSPARENCIA/Ordem%20Cronologica/Fevereiro/Servicos/NFS_325_2025_FACHINELI.pdf" TargetMode="External"/><Relationship Id="rId144" Type="http://schemas.openxmlformats.org/officeDocument/2006/relationships/hyperlink" Target="https://www.mpam.mp.br/images/CT_24-2023_-_MP-PGJ_933fa.pdf" TargetMode="External"/><Relationship Id="rId90" Type="http://schemas.openxmlformats.org/officeDocument/2006/relationships/hyperlink" Target="https://www.mpam.mp.br/images/CT_n%C2%BA_035-2021-MP-PGJ_8bef6.pdf" TargetMode="External"/><Relationship Id="rId165" Type="http://schemas.openxmlformats.org/officeDocument/2006/relationships/hyperlink" Target="https://www.mpam.mp.br/images/Contratos/2023/Carta_Contrato/CCT_n%C2%BA_06-MP-PGJ_2a292.pdf" TargetMode="External"/><Relationship Id="rId186" Type="http://schemas.openxmlformats.org/officeDocument/2006/relationships/hyperlink" Target="https://www.mpam.mp.br/images-j5/DOF/2026/TRANSPARENCIA/Ordem%20Cronologica/Fevereiro/Servicos/NFS_196_2026_JF.pdf" TargetMode="External"/><Relationship Id="rId27" Type="http://schemas.openxmlformats.org/officeDocument/2006/relationships/hyperlink" Target="https://www.mpam.mp.br/images/Contratos/2022/Carta_Contrato/CC_05-2022_MP_-_PGJ_596f4.pdf" TargetMode="External"/><Relationship Id="rId48" Type="http://schemas.openxmlformats.org/officeDocument/2006/relationships/hyperlink" Target="https://www.mpam.mp.br/images-j5/DOF/2026/TRANSPARENCIA/Ordem%20Cronologica/Fevereiro/Servicos/NFS_3_2025_CONTEMPORANEO.pdf" TargetMode="External"/><Relationship Id="rId69" Type="http://schemas.openxmlformats.org/officeDocument/2006/relationships/hyperlink" Target="https://www.mpam.mp.br/images/CT_16-2023_-_MP-PGJ_8a82c.pdf" TargetMode="External"/><Relationship Id="rId113" Type="http://schemas.openxmlformats.org/officeDocument/2006/relationships/hyperlink" Target="https://www.mpam.mp.br/images-j5/DOF/2026/TRANSPARENCIA/Ordem%20Cronologica/Fevereiro/Servicos/NFS_1368_2025_M_E_T.pdf" TargetMode="External"/><Relationship Id="rId134" Type="http://schemas.openxmlformats.org/officeDocument/2006/relationships/hyperlink" Target="https://www.mpam.mp.br/images-j5/DOF/2026/TRANSPARENCIA/Ordem%20Cronologica/Fevereiro/Servicos/FATURA_002_2026_MBM.pdf" TargetMode="External"/><Relationship Id="rId80" Type="http://schemas.openxmlformats.org/officeDocument/2006/relationships/hyperlink" Target="https://www.mpam.mp.br/images/CT_19-2024_-_MP-PGJ_419d8.pdf" TargetMode="External"/><Relationship Id="rId155" Type="http://schemas.openxmlformats.org/officeDocument/2006/relationships/hyperlink" Target="https://www.mpam.mp.br/images/CT_n_019-2021-MP-PGJ_60243.pdf" TargetMode="External"/><Relationship Id="rId176" Type="http://schemas.openxmlformats.org/officeDocument/2006/relationships/hyperlink" Target="https://www.mpam.mp.br/images-j5/DOF/2026/TRANSPARENCIA/Ordem%20Cronologica/Fevereiro/Servicos/NFS_988_2025_SOFTPLAN.pdf" TargetMode="External"/><Relationship Id="rId17" Type="http://schemas.openxmlformats.org/officeDocument/2006/relationships/hyperlink" Target="https://www.mpam.mp.br/images-j5/DOF/2026/TRANSPARENCIA/Ordem%20Cronologica/Fevereiro/Servicos/NFS_1254_2025_VK_FLEXMIDIA.pdf" TargetMode="External"/><Relationship Id="rId38" Type="http://schemas.openxmlformats.org/officeDocument/2006/relationships/hyperlink" Target="https://www.mpam.mp.br/images-j5/DOF/2026/TRANSPARENCIA/Ordem%20Cronologica/Fevereiro/Servicos/NFS_2028_2025_FACHINELI.pdf" TargetMode="External"/><Relationship Id="rId59" Type="http://schemas.openxmlformats.org/officeDocument/2006/relationships/hyperlink" Target="https://www.mpam.mp.br/images/CT_09-2024_-_MP-PGJ_8d95f.pdf" TargetMode="External"/><Relationship Id="rId103" Type="http://schemas.openxmlformats.org/officeDocument/2006/relationships/hyperlink" Target="https://www.mpam.mp.br/images-j5/DOF/2026/TRANSPARENCIA/Ordem%20Cronologica/Fevereiro/Servicos/NFS_113_2025_SERVIX.pdf" TargetMode="External"/><Relationship Id="rId124" Type="http://schemas.openxmlformats.org/officeDocument/2006/relationships/hyperlink" Target="https://www.mpam.mp.br/images-j5/DOF/2026/TRANSPARENCIA/Ordem%20Cronologica/Fevereiro/Servicos/NFS_325_2025_FACHINELI.pdf" TargetMode="External"/><Relationship Id="rId70" Type="http://schemas.openxmlformats.org/officeDocument/2006/relationships/hyperlink" Target="https://www.mpam.mp.br/images/CT_16-2023_-_MP-PGJ_8a82c.pdf" TargetMode="External"/><Relationship Id="rId91" Type="http://schemas.openxmlformats.org/officeDocument/2006/relationships/hyperlink" Target="https://www.mpam.mp.br/images/CT_09-2024_-_MP-PGJ_8d95f.pdf" TargetMode="External"/><Relationship Id="rId145" Type="http://schemas.openxmlformats.org/officeDocument/2006/relationships/hyperlink" Target="https://www.mpam.mp.br/images/CT_22-2023_-_MP-PGJ_e60b0.pdf" TargetMode="External"/><Relationship Id="rId166" Type="http://schemas.openxmlformats.org/officeDocument/2006/relationships/hyperlink" Target="https://www.mpam.mp.br/images-j5/DOF/2026/TRANSPARENCIA/Ordem%20Cronologica/Fevereiro/Servicos/NFS_54747_2025_LOGIC.pdf" TargetMode="External"/><Relationship Id="rId187" Type="http://schemas.openxmlformats.org/officeDocument/2006/relationships/hyperlink" Target="https://www.mpam.mp.br/images/CT_08-2024_-_MP-PGJ_976bb.pdf" TargetMode="External"/><Relationship Id="rId1" Type="http://schemas.openxmlformats.org/officeDocument/2006/relationships/hyperlink" Target="https://www.mpam.mp.br/images-j5/DOF/2026/TRANSPARENCIA/Ordem%20Cronologica/Fevereiro/Servicos/FATURA_123125_2025_RECHE.pdf" TargetMode="External"/><Relationship Id="rId28" Type="http://schemas.openxmlformats.org/officeDocument/2006/relationships/hyperlink" Target="https://www.mpam.mp.br/images/CT_n%C2%BA_008-2021-MP-PGJ_077ad.pdf" TargetMode="External"/><Relationship Id="rId49" Type="http://schemas.openxmlformats.org/officeDocument/2006/relationships/hyperlink" Target="https://www.mpam.mp.br/images-j5/DOF/2026/TRANSPARENCIA/Ordem%20Cronologica/Fevereiro/Servicos/NFS_4_2025_CONTEMPORANEO.pdf" TargetMode="External"/><Relationship Id="rId114" Type="http://schemas.openxmlformats.org/officeDocument/2006/relationships/hyperlink" Target="https://www.mpam.mp.br/images-j5/DOF/2026/TRANSPARENCIA/Ordem%20Cronologica/Fevereiro/Servicos/NFS_1369_2025_M_E_T.pdf" TargetMode="External"/><Relationship Id="rId60" Type="http://schemas.openxmlformats.org/officeDocument/2006/relationships/hyperlink" Target="https://www.mpam.mp.br/images/CT_09-2024_-_MP-PGJ_8d95f.pdf" TargetMode="External"/><Relationship Id="rId81" Type="http://schemas.openxmlformats.org/officeDocument/2006/relationships/hyperlink" Target="https://www.mpam.mp.br/images/Contratos/2023/Contrato/CT_04-2023_-_MP-PGJ.pdf_ee471.pdf" TargetMode="External"/><Relationship Id="rId135" Type="http://schemas.openxmlformats.org/officeDocument/2006/relationships/hyperlink" Target="https://www.mpam.mp.br/images-j5/DOF/2026/TRANSPARENCIA/Ordem%20Cronologica/Fevereiro/Servicos/NFS_612_2025_FACHINELI.pdf" TargetMode="External"/><Relationship Id="rId156" Type="http://schemas.openxmlformats.org/officeDocument/2006/relationships/hyperlink" Target="https://www.mpam.mp.br/images/CT_n_019-2021-MP-PGJ_60243.pdf" TargetMode="External"/><Relationship Id="rId177" Type="http://schemas.openxmlformats.org/officeDocument/2006/relationships/hyperlink" Target="https://www.mpam.mp.br/images-j5/DOF/2026/TRANSPARENCIA/Ordem%20Cronologica/Fevereiro/Servicos/NFS_800_2025_SOFTPLAN.pdf" TargetMode="External"/><Relationship Id="rId18" Type="http://schemas.openxmlformats.org/officeDocument/2006/relationships/hyperlink" Target="https://www.mpam.mp.br/images/CT_03-2024_-_MP-PGJ_39380.pdf" TargetMode="External"/><Relationship Id="rId39" Type="http://schemas.openxmlformats.org/officeDocument/2006/relationships/hyperlink" Target="https://www.mpam.mp.br/images-j5/DOF/2026/TRANSPARENCIA/Ordem%20Cronologica/Fevereiro/Servicos/NFS_2044_2025_FACHINE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54F6-5630-42AE-BE2E-0C76C44EA482}">
  <dimension ref="A1:N208"/>
  <sheetViews>
    <sheetView tabSelected="1" topLeftCell="A81" zoomScale="85" zoomScaleNormal="85" zoomScaleSheetLayoutView="80" workbookViewId="0">
      <pane xSplit="1" topLeftCell="B1" activePane="topRight" state="frozen"/>
      <selection pane="topRight" activeCell="P7" sqref="P7"/>
    </sheetView>
  </sheetViews>
  <sheetFormatPr defaultRowHeight="15"/>
  <cols>
    <col min="1" max="1" width="13.7109375" customWidth="1"/>
    <col min="2" max="2" width="14.7109375" customWidth="1"/>
    <col min="3" max="3" width="19.140625" customWidth="1"/>
    <col min="4" max="4" width="45.28515625" customWidth="1"/>
    <col min="5" max="5" width="29.5703125" style="2" customWidth="1"/>
    <col min="6" max="6" width="22.140625" style="3" customWidth="1"/>
    <col min="7" max="7" width="16.42578125" bestFit="1" customWidth="1"/>
    <col min="8" max="8" width="9" hidden="1" customWidth="1"/>
    <col min="9" max="9" width="14.5703125" hidden="1" customWidth="1"/>
    <col min="10" max="10" width="17" bestFit="1" customWidth="1"/>
    <col min="11" max="11" width="17.42578125" customWidth="1"/>
    <col min="12" max="12" width="15.5703125" customWidth="1"/>
    <col min="13" max="13" width="12.7109375" bestFit="1" customWidth="1"/>
    <col min="14" max="14" width="14.42578125" customWidth="1"/>
    <col min="16" max="16" width="10.85546875" bestFit="1" customWidth="1"/>
    <col min="17" max="17" width="10.5703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 customHeight="1">
      <c r="A2" s="5" t="str">
        <f>[1]Bens!A2</f>
        <v>FEVEREIRO/2026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 customHeight="1">
      <c r="A3" s="6" t="s">
        <v>0</v>
      </c>
      <c r="B3" s="6"/>
      <c r="C3" s="6"/>
      <c r="D3" s="6"/>
      <c r="E3" s="6"/>
      <c r="G3" s="4"/>
      <c r="H3" s="4"/>
      <c r="I3" s="4"/>
      <c r="J3" s="1"/>
    </row>
    <row r="4" spans="1:13" ht="15" customHeight="1"/>
    <row r="5" spans="1:13" ht="18" customHeight="1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 customHeight="1">
      <c r="A6" s="8" t="s">
        <v>2</v>
      </c>
      <c r="B6" s="8" t="s">
        <v>3</v>
      </c>
      <c r="C6" s="9" t="s">
        <v>4</v>
      </c>
      <c r="D6" s="9" t="s">
        <v>5</v>
      </c>
      <c r="E6" s="8" t="s">
        <v>6</v>
      </c>
      <c r="F6" s="8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9" t="s">
        <v>14</v>
      </c>
    </row>
    <row r="7" spans="1:13" s="18" customFormat="1" ht="135">
      <c r="A7" s="11" t="s">
        <v>15</v>
      </c>
      <c r="B7" s="12">
        <v>1</v>
      </c>
      <c r="C7" s="12">
        <v>8713403000190</v>
      </c>
      <c r="D7" s="12" t="s">
        <v>16</v>
      </c>
      <c r="E7" s="13" t="s">
        <v>17</v>
      </c>
      <c r="F7" s="14" t="s">
        <v>18</v>
      </c>
      <c r="G7" s="15">
        <v>46057</v>
      </c>
      <c r="H7" s="16" t="s">
        <v>19</v>
      </c>
      <c r="I7" s="17">
        <v>4962.8</v>
      </c>
      <c r="J7" s="15">
        <v>46059</v>
      </c>
      <c r="K7" s="12"/>
      <c r="L7" s="17">
        <f>238.21+4724.59</f>
        <v>4962.8</v>
      </c>
      <c r="M7" s="16" t="s">
        <v>20</v>
      </c>
    </row>
    <row r="8" spans="1:13" s="18" customFormat="1" ht="150">
      <c r="A8" s="11" t="s">
        <v>15</v>
      </c>
      <c r="B8" s="12">
        <v>2</v>
      </c>
      <c r="C8" s="12">
        <v>4824261000187</v>
      </c>
      <c r="D8" s="12" t="s">
        <v>21</v>
      </c>
      <c r="E8" s="19" t="s">
        <v>22</v>
      </c>
      <c r="F8" s="20" t="s">
        <v>23</v>
      </c>
      <c r="G8" s="15">
        <v>46057</v>
      </c>
      <c r="H8" s="16" t="s">
        <v>24</v>
      </c>
      <c r="I8" s="17">
        <v>9000</v>
      </c>
      <c r="J8" s="15">
        <v>46059</v>
      </c>
      <c r="K8" s="12"/>
      <c r="L8" s="17">
        <f>108+450+8442</f>
        <v>9000</v>
      </c>
      <c r="M8" s="16" t="s">
        <v>25</v>
      </c>
    </row>
    <row r="9" spans="1:13" s="18" customFormat="1" ht="105">
      <c r="A9" s="11" t="s">
        <v>15</v>
      </c>
      <c r="B9" s="12">
        <v>3</v>
      </c>
      <c r="C9" s="12">
        <v>12039966000111</v>
      </c>
      <c r="D9" s="12" t="s">
        <v>26</v>
      </c>
      <c r="E9" s="19" t="s">
        <v>27</v>
      </c>
      <c r="F9" s="20" t="s">
        <v>28</v>
      </c>
      <c r="G9" s="15">
        <v>46057</v>
      </c>
      <c r="H9" s="16" t="s">
        <v>29</v>
      </c>
      <c r="I9" s="17">
        <v>28160.62</v>
      </c>
      <c r="J9" s="15">
        <v>46059</v>
      </c>
      <c r="K9" s="12"/>
      <c r="L9" s="17">
        <v>28160.62</v>
      </c>
      <c r="M9" s="16" t="s">
        <v>30</v>
      </c>
    </row>
    <row r="10" spans="1:13" s="18" customFormat="1" ht="120">
      <c r="A10" s="11" t="s">
        <v>15</v>
      </c>
      <c r="B10" s="12">
        <v>4</v>
      </c>
      <c r="C10" s="12">
        <v>35634627000189</v>
      </c>
      <c r="D10" s="12" t="s">
        <v>31</v>
      </c>
      <c r="E10" s="19" t="s">
        <v>32</v>
      </c>
      <c r="F10" s="20" t="s">
        <v>33</v>
      </c>
      <c r="G10" s="15">
        <v>46057</v>
      </c>
      <c r="H10" s="16" t="s">
        <v>34</v>
      </c>
      <c r="I10" s="17">
        <v>1000</v>
      </c>
      <c r="J10" s="15">
        <v>46059</v>
      </c>
      <c r="K10" s="12"/>
      <c r="L10" s="17">
        <f>30.4+969.6</f>
        <v>1000</v>
      </c>
      <c r="M10" s="16" t="s">
        <v>35</v>
      </c>
    </row>
    <row r="11" spans="1:13" s="18" customFormat="1" ht="150">
      <c r="A11" s="11" t="s">
        <v>15</v>
      </c>
      <c r="B11" s="12">
        <v>5</v>
      </c>
      <c r="C11" s="12">
        <v>2341467000120</v>
      </c>
      <c r="D11" s="12" t="s">
        <v>36</v>
      </c>
      <c r="E11" s="19" t="s">
        <v>37</v>
      </c>
      <c r="F11" s="20" t="s">
        <v>38</v>
      </c>
      <c r="G11" s="15">
        <v>46057</v>
      </c>
      <c r="H11" s="16" t="s">
        <v>39</v>
      </c>
      <c r="I11" s="17">
        <v>51847.55</v>
      </c>
      <c r="J11" s="15">
        <v>46059</v>
      </c>
      <c r="K11" s="12"/>
      <c r="L11" s="17">
        <f>621.19+51226.36</f>
        <v>51847.55</v>
      </c>
      <c r="M11" s="16" t="s">
        <v>40</v>
      </c>
    </row>
    <row r="12" spans="1:13" s="18" customFormat="1" ht="150">
      <c r="A12" s="11" t="s">
        <v>15</v>
      </c>
      <c r="B12" s="12">
        <v>6</v>
      </c>
      <c r="C12" s="12">
        <v>2341467000120</v>
      </c>
      <c r="D12" s="12" t="s">
        <v>36</v>
      </c>
      <c r="E12" s="19" t="s">
        <v>41</v>
      </c>
      <c r="F12" s="20" t="s">
        <v>42</v>
      </c>
      <c r="G12" s="15">
        <v>46057</v>
      </c>
      <c r="H12" s="16" t="s">
        <v>43</v>
      </c>
      <c r="I12" s="17">
        <v>55703.02</v>
      </c>
      <c r="J12" s="15">
        <v>46059</v>
      </c>
      <c r="K12" s="12"/>
      <c r="L12" s="17">
        <f>667.79+55035.23</f>
        <v>55703.020000000004</v>
      </c>
      <c r="M12" s="16" t="s">
        <v>44</v>
      </c>
    </row>
    <row r="13" spans="1:13" s="18" customFormat="1" ht="195">
      <c r="A13" s="11" t="s">
        <v>15</v>
      </c>
      <c r="B13" s="21">
        <v>7</v>
      </c>
      <c r="C13" s="21">
        <v>2535864000729</v>
      </c>
      <c r="D13" s="21" t="s">
        <v>45</v>
      </c>
      <c r="E13" s="19" t="s">
        <v>46</v>
      </c>
      <c r="F13" s="20" t="s">
        <v>47</v>
      </c>
      <c r="G13" s="22">
        <v>46062</v>
      </c>
      <c r="H13" s="23" t="s">
        <v>48</v>
      </c>
      <c r="I13" s="24">
        <v>2244</v>
      </c>
      <c r="J13" s="22">
        <v>46066</v>
      </c>
      <c r="K13" s="21"/>
      <c r="L13" s="24">
        <f>107.71+2136.29</f>
        <v>2244</v>
      </c>
      <c r="M13" s="23" t="s">
        <v>49</v>
      </c>
    </row>
    <row r="14" spans="1:13" s="18" customFormat="1" ht="105">
      <c r="A14" s="11" t="s">
        <v>15</v>
      </c>
      <c r="B14" s="21">
        <v>8</v>
      </c>
      <c r="C14" s="12">
        <v>4301769000109</v>
      </c>
      <c r="D14" s="12" t="s">
        <v>50</v>
      </c>
      <c r="E14" s="19" t="s">
        <v>51</v>
      </c>
      <c r="F14" s="20" t="s">
        <v>52</v>
      </c>
      <c r="G14" s="22">
        <v>46062</v>
      </c>
      <c r="H14" s="23" t="s">
        <v>53</v>
      </c>
      <c r="I14" s="17">
        <v>5757.69</v>
      </c>
      <c r="J14" s="15">
        <v>46065</v>
      </c>
      <c r="K14" s="12"/>
      <c r="L14" s="24">
        <v>5757.69</v>
      </c>
      <c r="M14" s="23" t="s">
        <v>54</v>
      </c>
    </row>
    <row r="15" spans="1:13" s="18" customFormat="1" ht="165">
      <c r="A15" s="11" t="s">
        <v>15</v>
      </c>
      <c r="B15" s="21">
        <v>9</v>
      </c>
      <c r="C15" s="21">
        <v>2341467000120</v>
      </c>
      <c r="D15" s="12" t="s">
        <v>36</v>
      </c>
      <c r="E15" s="19" t="s">
        <v>55</v>
      </c>
      <c r="F15" s="20" t="s">
        <v>56</v>
      </c>
      <c r="G15" s="22">
        <v>46062</v>
      </c>
      <c r="H15" s="23" t="s">
        <v>57</v>
      </c>
      <c r="I15" s="17">
        <v>10332.49</v>
      </c>
      <c r="J15" s="15">
        <v>46066</v>
      </c>
      <c r="K15" s="12"/>
      <c r="L15" s="24">
        <f>8619.18+1713.31</f>
        <v>10332.49</v>
      </c>
      <c r="M15" s="23" t="s">
        <v>58</v>
      </c>
    </row>
    <row r="16" spans="1:13" s="18" customFormat="1" ht="165">
      <c r="A16" s="11" t="s">
        <v>15</v>
      </c>
      <c r="B16" s="21">
        <v>10</v>
      </c>
      <c r="C16" s="21">
        <v>2341467000120</v>
      </c>
      <c r="D16" s="12" t="s">
        <v>36</v>
      </c>
      <c r="E16" s="19" t="s">
        <v>59</v>
      </c>
      <c r="F16" s="20" t="s">
        <v>56</v>
      </c>
      <c r="G16" s="22">
        <v>46062</v>
      </c>
      <c r="H16" s="23" t="s">
        <v>60</v>
      </c>
      <c r="I16" s="17">
        <v>71141.97</v>
      </c>
      <c r="J16" s="15">
        <v>46066</v>
      </c>
      <c r="K16" s="12"/>
      <c r="L16" s="24">
        <v>71141.97</v>
      </c>
      <c r="M16" s="23" t="s">
        <v>58</v>
      </c>
    </row>
    <row r="17" spans="1:13" s="18" customFormat="1" ht="90">
      <c r="A17" s="11" t="s">
        <v>15</v>
      </c>
      <c r="B17" s="21">
        <v>11</v>
      </c>
      <c r="C17" s="21">
        <v>34546773000190</v>
      </c>
      <c r="D17" s="12" t="s">
        <v>61</v>
      </c>
      <c r="E17" s="25" t="s">
        <v>62</v>
      </c>
      <c r="F17" s="20" t="s">
        <v>63</v>
      </c>
      <c r="G17" s="22">
        <v>46062</v>
      </c>
      <c r="H17" s="23" t="s">
        <v>64</v>
      </c>
      <c r="I17" s="17">
        <v>175</v>
      </c>
      <c r="J17" s="15">
        <v>46065</v>
      </c>
      <c r="K17" s="12"/>
      <c r="L17" s="24">
        <f>168.93+6.07</f>
        <v>175</v>
      </c>
      <c r="M17" s="23" t="s">
        <v>65</v>
      </c>
    </row>
    <row r="18" spans="1:13" s="18" customFormat="1" ht="150">
      <c r="A18" s="11" t="s">
        <v>15</v>
      </c>
      <c r="B18" s="21">
        <v>12</v>
      </c>
      <c r="C18" s="21">
        <v>4320180000140</v>
      </c>
      <c r="D18" s="12" t="s">
        <v>66</v>
      </c>
      <c r="E18" s="19" t="s">
        <v>67</v>
      </c>
      <c r="F18" s="20" t="s">
        <v>68</v>
      </c>
      <c r="G18" s="22">
        <v>46062</v>
      </c>
      <c r="H18" s="23" t="s">
        <v>69</v>
      </c>
      <c r="I18" s="17">
        <v>129</v>
      </c>
      <c r="J18" s="15">
        <v>46065</v>
      </c>
      <c r="K18" s="12"/>
      <c r="L18" s="24">
        <v>129</v>
      </c>
      <c r="M18" s="23" t="s">
        <v>70</v>
      </c>
    </row>
    <row r="19" spans="1:13" s="18" customFormat="1" ht="120">
      <c r="A19" s="11" t="s">
        <v>15</v>
      </c>
      <c r="B19" s="21">
        <v>13</v>
      </c>
      <c r="C19" s="21">
        <v>12715889000172</v>
      </c>
      <c r="D19" s="12" t="s">
        <v>71</v>
      </c>
      <c r="E19" s="19" t="s">
        <v>72</v>
      </c>
      <c r="F19" s="20" t="s">
        <v>73</v>
      </c>
      <c r="G19" s="22">
        <v>46062</v>
      </c>
      <c r="H19" s="23" t="s">
        <v>74</v>
      </c>
      <c r="I19" s="17">
        <v>4811.13</v>
      </c>
      <c r="J19" s="15">
        <v>46065</v>
      </c>
      <c r="K19" s="12"/>
      <c r="L19" s="24">
        <f>4570.57+240.56</f>
        <v>4811.13</v>
      </c>
      <c r="M19" s="23" t="s">
        <v>75</v>
      </c>
    </row>
    <row r="20" spans="1:13" s="18" customFormat="1" ht="120">
      <c r="A20" s="11" t="s">
        <v>15</v>
      </c>
      <c r="B20" s="21">
        <v>14</v>
      </c>
      <c r="C20" s="21">
        <v>12715889000172</v>
      </c>
      <c r="D20" s="12" t="s">
        <v>71</v>
      </c>
      <c r="E20" s="19" t="s">
        <v>76</v>
      </c>
      <c r="F20" s="20" t="s">
        <v>77</v>
      </c>
      <c r="G20" s="22">
        <v>46062</v>
      </c>
      <c r="H20" s="23" t="s">
        <v>78</v>
      </c>
      <c r="I20" s="17">
        <v>6090.63</v>
      </c>
      <c r="J20" s="15">
        <v>46065</v>
      </c>
      <c r="K20" s="12"/>
      <c r="L20" s="24">
        <f>5786.1+304.53</f>
        <v>6090.63</v>
      </c>
      <c r="M20" s="23" t="s">
        <v>79</v>
      </c>
    </row>
    <row r="21" spans="1:13" s="18" customFormat="1" ht="225">
      <c r="A21" s="11" t="s">
        <v>15</v>
      </c>
      <c r="B21" s="21">
        <v>15</v>
      </c>
      <c r="C21" s="21">
        <v>18876112000176</v>
      </c>
      <c r="D21" s="12" t="s">
        <v>80</v>
      </c>
      <c r="E21" s="19" t="s">
        <v>81</v>
      </c>
      <c r="F21" s="20" t="s">
        <v>82</v>
      </c>
      <c r="G21" s="22">
        <v>46062</v>
      </c>
      <c r="H21" s="23" t="s">
        <v>83</v>
      </c>
      <c r="I21" s="17">
        <v>3190.65</v>
      </c>
      <c r="J21" s="15">
        <v>46065</v>
      </c>
      <c r="K21" s="21"/>
      <c r="L21" s="24">
        <v>3190.65</v>
      </c>
      <c r="M21" s="23" t="s">
        <v>84</v>
      </c>
    </row>
    <row r="22" spans="1:13" s="18" customFormat="1" ht="225">
      <c r="A22" s="11" t="s">
        <v>15</v>
      </c>
      <c r="B22" s="21">
        <v>16</v>
      </c>
      <c r="C22" s="21">
        <v>18876112000176</v>
      </c>
      <c r="D22" s="12" t="s">
        <v>80</v>
      </c>
      <c r="E22" s="19" t="s">
        <v>85</v>
      </c>
      <c r="F22" s="20" t="s">
        <v>86</v>
      </c>
      <c r="G22" s="22">
        <v>46062</v>
      </c>
      <c r="H22" s="23" t="s">
        <v>87</v>
      </c>
      <c r="I22" s="17">
        <v>3190.65</v>
      </c>
      <c r="J22" s="15">
        <v>45700</v>
      </c>
      <c r="K22" s="12"/>
      <c r="L22" s="24">
        <v>3190.65</v>
      </c>
      <c r="M22" s="23" t="s">
        <v>88</v>
      </c>
    </row>
    <row r="23" spans="1:13" s="18" customFormat="1" ht="225">
      <c r="A23" s="11" t="s">
        <v>15</v>
      </c>
      <c r="B23" s="21">
        <v>17</v>
      </c>
      <c r="C23" s="21">
        <v>18876112000176</v>
      </c>
      <c r="D23" s="12" t="s">
        <v>80</v>
      </c>
      <c r="E23" s="19" t="s">
        <v>89</v>
      </c>
      <c r="F23" s="20" t="s">
        <v>90</v>
      </c>
      <c r="G23" s="22">
        <v>46062</v>
      </c>
      <c r="H23" s="23" t="s">
        <v>91</v>
      </c>
      <c r="I23" s="17">
        <v>1276.26</v>
      </c>
      <c r="J23" s="15">
        <v>46065</v>
      </c>
      <c r="K23" s="12"/>
      <c r="L23" s="24">
        <v>1276.26</v>
      </c>
      <c r="M23" s="23" t="s">
        <v>92</v>
      </c>
    </row>
    <row r="24" spans="1:13" s="35" customFormat="1" ht="195">
      <c r="A24" s="26" t="s">
        <v>15</v>
      </c>
      <c r="B24" s="27">
        <v>18</v>
      </c>
      <c r="C24" s="27">
        <v>31406415000193</v>
      </c>
      <c r="D24" s="28" t="s">
        <v>93</v>
      </c>
      <c r="E24" s="25" t="s">
        <v>94</v>
      </c>
      <c r="F24" s="29" t="s">
        <v>95</v>
      </c>
      <c r="G24" s="30">
        <v>45698</v>
      </c>
      <c r="H24" s="31" t="s">
        <v>96</v>
      </c>
      <c r="I24" s="32">
        <v>15628</v>
      </c>
      <c r="J24" s="33">
        <v>46065</v>
      </c>
      <c r="K24" s="28"/>
      <c r="L24" s="34">
        <v>15628</v>
      </c>
      <c r="M24" s="31" t="s">
        <v>97</v>
      </c>
    </row>
    <row r="25" spans="1:13" s="18" customFormat="1" ht="210">
      <c r="A25" s="11" t="s">
        <v>15</v>
      </c>
      <c r="B25" s="21">
        <v>19</v>
      </c>
      <c r="C25" s="21">
        <v>8804362000147</v>
      </c>
      <c r="D25" s="12" t="s">
        <v>98</v>
      </c>
      <c r="E25" s="19" t="s">
        <v>99</v>
      </c>
      <c r="F25" s="20" t="s">
        <v>100</v>
      </c>
      <c r="G25" s="22">
        <v>46063</v>
      </c>
      <c r="H25" s="23" t="s">
        <v>101</v>
      </c>
      <c r="I25" s="17">
        <v>30434.080000000002</v>
      </c>
      <c r="J25" s="15">
        <v>46065</v>
      </c>
      <c r="K25" s="12"/>
      <c r="L25" s="24">
        <f>3300.86+27133.22</f>
        <v>30434.080000000002</v>
      </c>
      <c r="M25" s="23" t="s">
        <v>102</v>
      </c>
    </row>
    <row r="26" spans="1:13" s="35" customFormat="1" ht="210">
      <c r="A26" s="11" t="s">
        <v>15</v>
      </c>
      <c r="B26" s="27">
        <v>20</v>
      </c>
      <c r="C26" s="27">
        <v>8804362000147</v>
      </c>
      <c r="D26" s="28" t="s">
        <v>98</v>
      </c>
      <c r="E26" s="19" t="s">
        <v>103</v>
      </c>
      <c r="F26" s="29" t="s">
        <v>100</v>
      </c>
      <c r="G26" s="30">
        <v>46063</v>
      </c>
      <c r="H26" s="31" t="s">
        <v>104</v>
      </c>
      <c r="I26" s="32">
        <v>0.8</v>
      </c>
      <c r="J26" s="33">
        <v>46065</v>
      </c>
      <c r="K26" s="28"/>
      <c r="L26" s="34">
        <v>0.8</v>
      </c>
      <c r="M26" s="31" t="s">
        <v>102</v>
      </c>
    </row>
    <row r="27" spans="1:13" s="35" customFormat="1" ht="210">
      <c r="A27" s="11" t="s">
        <v>15</v>
      </c>
      <c r="B27" s="27">
        <v>21</v>
      </c>
      <c r="C27" s="27">
        <v>8804362000147</v>
      </c>
      <c r="D27" s="28" t="s">
        <v>98</v>
      </c>
      <c r="E27" s="19" t="s">
        <v>105</v>
      </c>
      <c r="F27" s="29" t="s">
        <v>100</v>
      </c>
      <c r="G27" s="30">
        <v>46063</v>
      </c>
      <c r="H27" s="31" t="s">
        <v>106</v>
      </c>
      <c r="I27" s="32">
        <v>38333.019999999997</v>
      </c>
      <c r="J27" s="33">
        <v>46065</v>
      </c>
      <c r="K27" s="28"/>
      <c r="L27" s="34">
        <v>38333.019999999997</v>
      </c>
      <c r="M27" s="31" t="s">
        <v>102</v>
      </c>
    </row>
    <row r="28" spans="1:13" s="18" customFormat="1" ht="210">
      <c r="A28" s="11" t="s">
        <v>15</v>
      </c>
      <c r="B28" s="21">
        <v>22</v>
      </c>
      <c r="C28" s="21">
        <v>8804362000147</v>
      </c>
      <c r="D28" s="12" t="s">
        <v>98</v>
      </c>
      <c r="E28" s="19" t="s">
        <v>107</v>
      </c>
      <c r="F28" s="29" t="s">
        <v>108</v>
      </c>
      <c r="G28" s="22">
        <v>46063</v>
      </c>
      <c r="H28" s="23" t="s">
        <v>109</v>
      </c>
      <c r="I28" s="17">
        <v>3610</v>
      </c>
      <c r="J28" s="15">
        <v>46065</v>
      </c>
      <c r="K28" s="12"/>
      <c r="L28" s="24">
        <f>3436.72+173.28</f>
        <v>3610</v>
      </c>
      <c r="M28" s="23" t="s">
        <v>102</v>
      </c>
    </row>
    <row r="29" spans="1:13" s="35" customFormat="1" ht="210">
      <c r="A29" s="11" t="s">
        <v>15</v>
      </c>
      <c r="B29" s="27">
        <v>23</v>
      </c>
      <c r="C29" s="27">
        <v>8804362000147</v>
      </c>
      <c r="D29" s="28" t="s">
        <v>98</v>
      </c>
      <c r="E29" s="19" t="s">
        <v>110</v>
      </c>
      <c r="F29" s="29" t="s">
        <v>111</v>
      </c>
      <c r="G29" s="30">
        <v>46063</v>
      </c>
      <c r="H29" s="31" t="s">
        <v>112</v>
      </c>
      <c r="I29" s="32">
        <v>3370</v>
      </c>
      <c r="J29" s="33">
        <v>46065</v>
      </c>
      <c r="K29" s="28"/>
      <c r="L29" s="34">
        <f>161.76+3208.24</f>
        <v>3370</v>
      </c>
      <c r="M29" s="31" t="s">
        <v>113</v>
      </c>
    </row>
    <row r="30" spans="1:13" s="35" customFormat="1" ht="210">
      <c r="A30" s="11" t="s">
        <v>15</v>
      </c>
      <c r="B30" s="27">
        <v>24</v>
      </c>
      <c r="C30" s="27">
        <v>8804362000147</v>
      </c>
      <c r="D30" s="28" t="s">
        <v>98</v>
      </c>
      <c r="E30" s="19" t="s">
        <v>114</v>
      </c>
      <c r="F30" s="29" t="s">
        <v>115</v>
      </c>
      <c r="G30" s="30">
        <v>46063</v>
      </c>
      <c r="H30" s="31" t="s">
        <v>116</v>
      </c>
      <c r="I30" s="32">
        <v>68767.899999999994</v>
      </c>
      <c r="J30" s="33">
        <v>46065</v>
      </c>
      <c r="K30" s="28"/>
      <c r="L30" s="34">
        <f>3300.86+65467.04</f>
        <v>68767.899999999994</v>
      </c>
      <c r="M30" s="31" t="s">
        <v>113</v>
      </c>
    </row>
    <row r="31" spans="1:13" s="35" customFormat="1" ht="135">
      <c r="A31" s="11" t="s">
        <v>15</v>
      </c>
      <c r="B31" s="27">
        <v>25</v>
      </c>
      <c r="C31" s="27">
        <v>5926726000173</v>
      </c>
      <c r="D31" s="12" t="s">
        <v>117</v>
      </c>
      <c r="E31" s="19" t="s">
        <v>118</v>
      </c>
      <c r="F31" s="29" t="s">
        <v>119</v>
      </c>
      <c r="G31" s="30">
        <v>46063</v>
      </c>
      <c r="H31" s="31" t="s">
        <v>120</v>
      </c>
      <c r="I31" s="32">
        <v>11859.51</v>
      </c>
      <c r="J31" s="33">
        <v>46065</v>
      </c>
      <c r="K31" s="28"/>
      <c r="L31" s="34">
        <f>569.26+11290.25</f>
        <v>11859.51</v>
      </c>
      <c r="M31" s="31" t="s">
        <v>121</v>
      </c>
    </row>
    <row r="32" spans="1:13" s="35" customFormat="1" ht="135">
      <c r="A32" s="11" t="s">
        <v>15</v>
      </c>
      <c r="B32" s="27">
        <v>26</v>
      </c>
      <c r="C32" s="27">
        <v>5926726000173</v>
      </c>
      <c r="D32" s="12" t="s">
        <v>117</v>
      </c>
      <c r="E32" s="19" t="s">
        <v>122</v>
      </c>
      <c r="F32" s="29" t="s">
        <v>123</v>
      </c>
      <c r="G32" s="30">
        <v>46063</v>
      </c>
      <c r="H32" s="31" t="s">
        <v>124</v>
      </c>
      <c r="I32" s="32">
        <v>88.07</v>
      </c>
      <c r="J32" s="33">
        <v>46065</v>
      </c>
      <c r="K32" s="28"/>
      <c r="L32" s="34">
        <v>88.07</v>
      </c>
      <c r="M32" s="31" t="s">
        <v>125</v>
      </c>
    </row>
    <row r="33" spans="1:13" s="35" customFormat="1" ht="135">
      <c r="A33" s="11" t="s">
        <v>15</v>
      </c>
      <c r="B33" s="27">
        <v>27</v>
      </c>
      <c r="C33" s="27">
        <v>5926726000173</v>
      </c>
      <c r="D33" s="12" t="s">
        <v>117</v>
      </c>
      <c r="E33" s="19" t="s">
        <v>126</v>
      </c>
      <c r="F33" s="29" t="s">
        <v>127</v>
      </c>
      <c r="G33" s="30">
        <v>46063</v>
      </c>
      <c r="H33" s="31" t="s">
        <v>128</v>
      </c>
      <c r="I33" s="32">
        <v>11859.51</v>
      </c>
      <c r="J33" s="33">
        <v>46065</v>
      </c>
      <c r="K33" s="28"/>
      <c r="L33" s="34">
        <f>11290.25+569.26</f>
        <v>11859.51</v>
      </c>
      <c r="M33" s="31" t="s">
        <v>129</v>
      </c>
    </row>
    <row r="34" spans="1:13" s="35" customFormat="1" ht="135">
      <c r="A34" s="11" t="s">
        <v>15</v>
      </c>
      <c r="B34" s="27">
        <v>28</v>
      </c>
      <c r="C34" s="27">
        <v>2037069000115</v>
      </c>
      <c r="D34" s="12" t="s">
        <v>130</v>
      </c>
      <c r="E34" s="19" t="s">
        <v>131</v>
      </c>
      <c r="F34" s="29" t="s">
        <v>132</v>
      </c>
      <c r="G34" s="30">
        <v>46063</v>
      </c>
      <c r="H34" s="31" t="s">
        <v>133</v>
      </c>
      <c r="I34" s="32">
        <v>66079.92</v>
      </c>
      <c r="J34" s="33">
        <v>46065</v>
      </c>
      <c r="K34" s="28"/>
      <c r="L34" s="34">
        <f>7268.79+792.96+3304+54714.17</f>
        <v>66079.92</v>
      </c>
      <c r="M34" s="31" t="s">
        <v>134</v>
      </c>
    </row>
    <row r="35" spans="1:13" s="35" customFormat="1" ht="150">
      <c r="A35" s="11" t="s">
        <v>15</v>
      </c>
      <c r="B35" s="27">
        <v>29</v>
      </c>
      <c r="C35" s="27">
        <v>2535864000729</v>
      </c>
      <c r="D35" s="12" t="s">
        <v>45</v>
      </c>
      <c r="E35" s="19" t="s">
        <v>135</v>
      </c>
      <c r="F35" s="29" t="s">
        <v>136</v>
      </c>
      <c r="G35" s="30">
        <v>46063</v>
      </c>
      <c r="H35" s="31" t="s">
        <v>137</v>
      </c>
      <c r="I35" s="32">
        <v>2244</v>
      </c>
      <c r="J35" s="33">
        <v>46065</v>
      </c>
      <c r="K35" s="28"/>
      <c r="L35" s="34">
        <f>107.71+2136.29</f>
        <v>2244</v>
      </c>
      <c r="M35" s="31" t="s">
        <v>138</v>
      </c>
    </row>
    <row r="36" spans="1:13" s="35" customFormat="1" ht="135">
      <c r="A36" s="26" t="s">
        <v>15</v>
      </c>
      <c r="B36" s="27">
        <v>30</v>
      </c>
      <c r="C36" s="27">
        <v>5926726000173</v>
      </c>
      <c r="D36" s="12" t="s">
        <v>117</v>
      </c>
      <c r="E36" s="19" t="s">
        <v>139</v>
      </c>
      <c r="F36" s="29" t="s">
        <v>140</v>
      </c>
      <c r="G36" s="30">
        <v>46063</v>
      </c>
      <c r="H36" s="31" t="s">
        <v>141</v>
      </c>
      <c r="I36" s="32">
        <v>11859.51</v>
      </c>
      <c r="J36" s="33">
        <v>46065</v>
      </c>
      <c r="K36" s="28"/>
      <c r="L36" s="34">
        <f>569.26+11290.25</f>
        <v>11859.51</v>
      </c>
      <c r="M36" s="31" t="s">
        <v>142</v>
      </c>
    </row>
    <row r="37" spans="1:13" s="35" customFormat="1" ht="180">
      <c r="A37" s="26" t="s">
        <v>15</v>
      </c>
      <c r="B37" s="27">
        <v>31</v>
      </c>
      <c r="C37" s="27">
        <v>9199109000174</v>
      </c>
      <c r="D37" s="12" t="s">
        <v>143</v>
      </c>
      <c r="E37" s="25" t="s">
        <v>144</v>
      </c>
      <c r="F37" s="29" t="s">
        <v>145</v>
      </c>
      <c r="G37" s="30">
        <v>46063</v>
      </c>
      <c r="H37" s="31" t="s">
        <v>146</v>
      </c>
      <c r="I37" s="32">
        <v>23000</v>
      </c>
      <c r="J37" s="33">
        <v>46065</v>
      </c>
      <c r="K37" s="28"/>
      <c r="L37" s="34">
        <f>276+1150+21574</f>
        <v>23000</v>
      </c>
      <c r="M37" s="31" t="s">
        <v>142</v>
      </c>
    </row>
    <row r="38" spans="1:13" s="35" customFormat="1" ht="150">
      <c r="A38" s="26" t="s">
        <v>15</v>
      </c>
      <c r="B38" s="27">
        <v>32</v>
      </c>
      <c r="C38" s="27">
        <v>9199109000174</v>
      </c>
      <c r="D38" s="12" t="s">
        <v>143</v>
      </c>
      <c r="E38" s="25" t="s">
        <v>147</v>
      </c>
      <c r="F38" s="29" t="s">
        <v>148</v>
      </c>
      <c r="G38" s="30">
        <v>46063</v>
      </c>
      <c r="H38" s="31" t="s">
        <v>149</v>
      </c>
      <c r="I38" s="32">
        <v>8988</v>
      </c>
      <c r="J38" s="33">
        <v>46065</v>
      </c>
      <c r="K38" s="28"/>
      <c r="L38" s="34">
        <f>107.86+449.4+8430.74</f>
        <v>8988</v>
      </c>
      <c r="M38" s="31" t="s">
        <v>150</v>
      </c>
    </row>
    <row r="39" spans="1:13" s="35" customFormat="1" ht="195">
      <c r="A39" s="11" t="s">
        <v>15</v>
      </c>
      <c r="B39" s="27">
        <v>33</v>
      </c>
      <c r="C39" s="27">
        <v>9199109000174</v>
      </c>
      <c r="D39" s="12" t="s">
        <v>143</v>
      </c>
      <c r="E39" s="25" t="s">
        <v>151</v>
      </c>
      <c r="F39" s="29" t="s">
        <v>33</v>
      </c>
      <c r="G39" s="30">
        <v>46063</v>
      </c>
      <c r="H39" s="31" t="s">
        <v>152</v>
      </c>
      <c r="I39" s="32">
        <v>7440</v>
      </c>
      <c r="J39" s="33">
        <v>46065</v>
      </c>
      <c r="K39" s="28"/>
      <c r="L39" s="34">
        <f>89.28+372+6978.72</f>
        <v>7440</v>
      </c>
      <c r="M39" s="31" t="s">
        <v>153</v>
      </c>
    </row>
    <row r="40" spans="1:13" s="18" customFormat="1" ht="135">
      <c r="A40" s="11" t="s">
        <v>15</v>
      </c>
      <c r="B40" s="21">
        <v>34</v>
      </c>
      <c r="C40" s="21">
        <v>12891300000197</v>
      </c>
      <c r="D40" s="12" t="s">
        <v>154</v>
      </c>
      <c r="E40" s="19" t="s">
        <v>155</v>
      </c>
      <c r="F40" s="20" t="s">
        <v>156</v>
      </c>
      <c r="G40" s="22">
        <v>46064</v>
      </c>
      <c r="H40" s="23" t="s">
        <v>157</v>
      </c>
      <c r="I40" s="17">
        <v>25394.33</v>
      </c>
      <c r="J40" s="15">
        <v>46065</v>
      </c>
      <c r="K40" s="12"/>
      <c r="L40" s="24">
        <f>2682.06+304.73+1269.72+21137.82</f>
        <v>25394.33</v>
      </c>
      <c r="M40" s="23" t="s">
        <v>158</v>
      </c>
    </row>
    <row r="41" spans="1:13" s="35" customFormat="1" ht="105">
      <c r="A41" s="11" t="s">
        <v>15</v>
      </c>
      <c r="B41" s="27">
        <v>35</v>
      </c>
      <c r="C41" s="27">
        <v>2558157000162</v>
      </c>
      <c r="D41" s="28" t="s">
        <v>159</v>
      </c>
      <c r="E41" s="19" t="s">
        <v>160</v>
      </c>
      <c r="F41" s="29" t="s">
        <v>161</v>
      </c>
      <c r="G41" s="30">
        <v>46064</v>
      </c>
      <c r="H41" s="31" t="s">
        <v>162</v>
      </c>
      <c r="I41" s="32">
        <v>21833.32</v>
      </c>
      <c r="J41" s="33">
        <v>46065</v>
      </c>
      <c r="K41" s="28"/>
      <c r="L41" s="34">
        <f>1048+20785.32</f>
        <v>21833.32</v>
      </c>
      <c r="M41" s="31" t="s">
        <v>163</v>
      </c>
    </row>
    <row r="42" spans="1:13" s="35" customFormat="1" ht="105">
      <c r="A42" s="11" t="s">
        <v>15</v>
      </c>
      <c r="B42" s="27">
        <v>36</v>
      </c>
      <c r="C42" s="27">
        <v>2558157000162</v>
      </c>
      <c r="D42" s="28" t="s">
        <v>159</v>
      </c>
      <c r="E42" s="19" t="s">
        <v>164</v>
      </c>
      <c r="F42" s="29" t="s">
        <v>165</v>
      </c>
      <c r="G42" s="30">
        <v>46064</v>
      </c>
      <c r="H42" s="31" t="s">
        <v>166</v>
      </c>
      <c r="I42" s="32">
        <v>21833.26</v>
      </c>
      <c r="J42" s="33">
        <v>46065</v>
      </c>
      <c r="K42" s="28"/>
      <c r="L42" s="34">
        <f>1048+20785.26</f>
        <v>21833.26</v>
      </c>
      <c r="M42" s="31" t="s">
        <v>167</v>
      </c>
    </row>
    <row r="43" spans="1:13" s="35" customFormat="1" ht="120">
      <c r="A43" s="26" t="s">
        <v>15</v>
      </c>
      <c r="B43" s="27">
        <v>37</v>
      </c>
      <c r="C43" s="28">
        <v>21883166000173</v>
      </c>
      <c r="D43" s="12" t="s">
        <v>168</v>
      </c>
      <c r="E43" s="11" t="s">
        <v>169</v>
      </c>
      <c r="F43" s="29" t="s">
        <v>170</v>
      </c>
      <c r="G43" s="36">
        <v>46064</v>
      </c>
      <c r="H43" s="12" t="s">
        <v>171</v>
      </c>
      <c r="I43" s="37">
        <v>522.5</v>
      </c>
      <c r="J43" s="36">
        <v>46065</v>
      </c>
      <c r="K43" s="12"/>
      <c r="L43" s="38">
        <v>522.5</v>
      </c>
      <c r="M43" s="16" t="s">
        <v>172</v>
      </c>
    </row>
    <row r="44" spans="1:13" s="35" customFormat="1" ht="120">
      <c r="A44" s="26" t="s">
        <v>15</v>
      </c>
      <c r="B44" s="27">
        <v>38</v>
      </c>
      <c r="C44" s="27">
        <v>12715889000172</v>
      </c>
      <c r="D44" s="28" t="s">
        <v>71</v>
      </c>
      <c r="E44" s="19" t="s">
        <v>173</v>
      </c>
      <c r="F44" s="29" t="s">
        <v>174</v>
      </c>
      <c r="G44" s="30">
        <v>46064</v>
      </c>
      <c r="H44" s="31" t="s">
        <v>175</v>
      </c>
      <c r="I44" s="32">
        <v>4811.13</v>
      </c>
      <c r="J44" s="33">
        <v>46065</v>
      </c>
      <c r="K44" s="28"/>
      <c r="L44" s="34">
        <f>240.56+4570.57</f>
        <v>4811.13</v>
      </c>
      <c r="M44" s="31" t="s">
        <v>176</v>
      </c>
    </row>
    <row r="45" spans="1:13" s="35" customFormat="1" ht="135">
      <c r="A45" s="26" t="s">
        <v>15</v>
      </c>
      <c r="B45" s="27">
        <v>39</v>
      </c>
      <c r="C45" s="27">
        <v>4740876000125</v>
      </c>
      <c r="D45" s="28" t="s">
        <v>177</v>
      </c>
      <c r="E45" s="19" t="s">
        <v>178</v>
      </c>
      <c r="F45" s="29" t="s">
        <v>179</v>
      </c>
      <c r="G45" s="30">
        <v>46065</v>
      </c>
      <c r="H45" s="31" t="s">
        <v>180</v>
      </c>
      <c r="I45" s="32">
        <v>487483.45</v>
      </c>
      <c r="J45" s="33">
        <v>46065</v>
      </c>
      <c r="K45" s="28"/>
      <c r="L45" s="34">
        <v>487483.45</v>
      </c>
      <c r="M45" s="31" t="s">
        <v>181</v>
      </c>
    </row>
    <row r="46" spans="1:13" s="18" customFormat="1" ht="150">
      <c r="A46" s="11" t="s">
        <v>15</v>
      </c>
      <c r="B46" s="21">
        <v>40</v>
      </c>
      <c r="C46" s="21">
        <v>17398132000116</v>
      </c>
      <c r="D46" s="12" t="s">
        <v>182</v>
      </c>
      <c r="E46" s="19" t="s">
        <v>183</v>
      </c>
      <c r="F46" s="29" t="s">
        <v>184</v>
      </c>
      <c r="G46" s="22">
        <v>46066</v>
      </c>
      <c r="H46" s="23" t="s">
        <v>185</v>
      </c>
      <c r="I46" s="17">
        <v>88.48</v>
      </c>
      <c r="J46" s="15">
        <v>46066</v>
      </c>
      <c r="K46" s="12"/>
      <c r="L46" s="24">
        <v>88.48</v>
      </c>
      <c r="M46" s="23" t="s">
        <v>186</v>
      </c>
    </row>
    <row r="47" spans="1:13" s="18" customFormat="1" ht="120">
      <c r="A47" s="11" t="s">
        <v>15</v>
      </c>
      <c r="B47" s="21">
        <v>41</v>
      </c>
      <c r="C47" s="21">
        <v>5340639000130</v>
      </c>
      <c r="D47" s="12" t="s">
        <v>187</v>
      </c>
      <c r="E47" s="19" t="s">
        <v>188</v>
      </c>
      <c r="F47" s="39" t="s">
        <v>189</v>
      </c>
      <c r="G47" s="22">
        <v>46066</v>
      </c>
      <c r="H47" s="23" t="s">
        <v>190</v>
      </c>
      <c r="I47" s="17">
        <v>2352.64</v>
      </c>
      <c r="J47" s="15">
        <v>46066</v>
      </c>
      <c r="K47" s="12"/>
      <c r="L47" s="24">
        <v>2352.64</v>
      </c>
      <c r="M47" s="23" t="s">
        <v>191</v>
      </c>
    </row>
    <row r="48" spans="1:13" s="18" customFormat="1" ht="120">
      <c r="A48" s="11" t="s">
        <v>15</v>
      </c>
      <c r="B48" s="21">
        <v>42</v>
      </c>
      <c r="C48" s="21">
        <v>5340639000130</v>
      </c>
      <c r="D48" s="12" t="s">
        <v>187</v>
      </c>
      <c r="E48" s="19" t="s">
        <v>192</v>
      </c>
      <c r="F48" s="29" t="s">
        <v>193</v>
      </c>
      <c r="G48" s="22">
        <v>46066</v>
      </c>
      <c r="H48" s="23" t="s">
        <v>194</v>
      </c>
      <c r="I48" s="17">
        <v>5513.71</v>
      </c>
      <c r="J48" s="15">
        <v>46066</v>
      </c>
      <c r="K48" s="12"/>
      <c r="L48" s="24">
        <v>5513.71</v>
      </c>
      <c r="M48" s="23" t="s">
        <v>191</v>
      </c>
    </row>
    <row r="49" spans="1:13" s="18" customFormat="1" ht="120">
      <c r="A49" s="11" t="s">
        <v>15</v>
      </c>
      <c r="B49" s="21">
        <v>43</v>
      </c>
      <c r="C49" s="21">
        <v>5340639000130</v>
      </c>
      <c r="D49" s="12" t="s">
        <v>187</v>
      </c>
      <c r="E49" s="19" t="s">
        <v>195</v>
      </c>
      <c r="F49" s="29" t="s">
        <v>196</v>
      </c>
      <c r="G49" s="22">
        <v>46066</v>
      </c>
      <c r="H49" s="23" t="s">
        <v>197</v>
      </c>
      <c r="I49" s="17">
        <v>1710.8</v>
      </c>
      <c r="J49" s="15">
        <v>46066</v>
      </c>
      <c r="K49" s="12"/>
      <c r="L49" s="24">
        <v>1710.8</v>
      </c>
      <c r="M49" s="23" t="s">
        <v>198</v>
      </c>
    </row>
    <row r="50" spans="1:13" s="18" customFormat="1" ht="120">
      <c r="A50" s="11" t="s">
        <v>15</v>
      </c>
      <c r="B50" s="21">
        <v>44</v>
      </c>
      <c r="C50" s="21">
        <v>5340639000130</v>
      </c>
      <c r="D50" s="12" t="s">
        <v>187</v>
      </c>
      <c r="E50" s="19" t="s">
        <v>199</v>
      </c>
      <c r="F50" s="29" t="s">
        <v>200</v>
      </c>
      <c r="G50" s="22">
        <v>46066</v>
      </c>
      <c r="H50" s="23" t="s">
        <v>201</v>
      </c>
      <c r="I50" s="17">
        <v>5393.29</v>
      </c>
      <c r="J50" s="15">
        <v>46066</v>
      </c>
      <c r="K50" s="12"/>
      <c r="L50" s="24">
        <v>5393.29</v>
      </c>
      <c r="M50" s="23" t="s">
        <v>198</v>
      </c>
    </row>
    <row r="51" spans="1:13" s="18" customFormat="1" ht="135">
      <c r="A51" s="26" t="s">
        <v>15</v>
      </c>
      <c r="B51" s="21">
        <v>45</v>
      </c>
      <c r="C51" s="21">
        <v>11699529000161</v>
      </c>
      <c r="D51" s="12" t="s">
        <v>202</v>
      </c>
      <c r="E51" s="25" t="s">
        <v>203</v>
      </c>
      <c r="F51" s="29" t="s">
        <v>204</v>
      </c>
      <c r="G51" s="22">
        <v>46066</v>
      </c>
      <c r="H51" s="23" t="s">
        <v>205</v>
      </c>
      <c r="I51" s="17">
        <v>3450</v>
      </c>
      <c r="J51" s="15">
        <v>46066</v>
      </c>
      <c r="K51" s="12"/>
      <c r="L51" s="24">
        <v>3450</v>
      </c>
      <c r="M51" s="23" t="s">
        <v>206</v>
      </c>
    </row>
    <row r="52" spans="1:13" s="18" customFormat="1" ht="120">
      <c r="A52" s="11" t="s">
        <v>15</v>
      </c>
      <c r="B52" s="21">
        <v>46</v>
      </c>
      <c r="C52" s="21">
        <v>12282352000166</v>
      </c>
      <c r="D52" s="12" t="s">
        <v>207</v>
      </c>
      <c r="E52" s="19" t="s">
        <v>208</v>
      </c>
      <c r="F52" s="29" t="s">
        <v>209</v>
      </c>
      <c r="G52" s="22">
        <v>46066</v>
      </c>
      <c r="H52" s="23" t="s">
        <v>210</v>
      </c>
      <c r="I52" s="17">
        <v>180646.59</v>
      </c>
      <c r="J52" s="15">
        <v>46066</v>
      </c>
      <c r="K52" s="12"/>
      <c r="L52" s="24">
        <f>17415.06+2171.98+9049.94+152009.61</f>
        <v>180646.59</v>
      </c>
      <c r="M52" s="23" t="s">
        <v>211</v>
      </c>
    </row>
    <row r="53" spans="1:13" s="18" customFormat="1" ht="120">
      <c r="A53" s="11" t="s">
        <v>15</v>
      </c>
      <c r="B53" s="21">
        <v>47</v>
      </c>
      <c r="C53" s="21">
        <v>12282352000166</v>
      </c>
      <c r="D53" s="12" t="s">
        <v>207</v>
      </c>
      <c r="E53" s="19" t="s">
        <v>212</v>
      </c>
      <c r="F53" s="29" t="s">
        <v>209</v>
      </c>
      <c r="G53" s="22">
        <v>46066</v>
      </c>
      <c r="H53" s="23" t="s">
        <v>213</v>
      </c>
      <c r="I53" s="17">
        <v>352.15</v>
      </c>
      <c r="J53" s="15">
        <v>46066</v>
      </c>
      <c r="K53" s="12"/>
      <c r="L53" s="24">
        <v>352.15</v>
      </c>
      <c r="M53" s="23" t="s">
        <v>211</v>
      </c>
    </row>
    <row r="54" spans="1:13" s="18" customFormat="1" ht="135">
      <c r="A54" s="11" t="s">
        <v>15</v>
      </c>
      <c r="B54" s="21">
        <v>48</v>
      </c>
      <c r="C54" s="21">
        <v>27441006000150</v>
      </c>
      <c r="D54" s="12" t="s">
        <v>214</v>
      </c>
      <c r="E54" s="19" t="s">
        <v>215</v>
      </c>
      <c r="F54" s="29" t="s">
        <v>216</v>
      </c>
      <c r="G54" s="22">
        <v>46066</v>
      </c>
      <c r="H54" s="23" t="s">
        <v>217</v>
      </c>
      <c r="I54" s="17">
        <v>3900</v>
      </c>
      <c r="J54" s="15">
        <v>46066</v>
      </c>
      <c r="K54" s="12"/>
      <c r="L54" s="24">
        <v>3900</v>
      </c>
      <c r="M54" s="23" t="s">
        <v>218</v>
      </c>
    </row>
    <row r="55" spans="1:13" s="2" customFormat="1" ht="120">
      <c r="A55" s="11" t="s">
        <v>15</v>
      </c>
      <c r="B55" s="21">
        <v>49</v>
      </c>
      <c r="C55" s="21">
        <v>17207460000198</v>
      </c>
      <c r="D55" s="12" t="s">
        <v>219</v>
      </c>
      <c r="E55" s="25" t="s">
        <v>220</v>
      </c>
      <c r="F55" s="29" t="s">
        <v>221</v>
      </c>
      <c r="G55" s="22">
        <v>46066</v>
      </c>
      <c r="H55" s="23" t="s">
        <v>222</v>
      </c>
      <c r="I55" s="17">
        <v>4500</v>
      </c>
      <c r="J55" s="15">
        <v>46066</v>
      </c>
      <c r="K55" s="12"/>
      <c r="L55" s="24">
        <f>137.7+4362.3</f>
        <v>4500</v>
      </c>
      <c r="M55" s="23" t="s">
        <v>223</v>
      </c>
    </row>
    <row r="56" spans="1:13" s="2" customFormat="1" ht="165">
      <c r="A56" s="11" t="s">
        <v>15</v>
      </c>
      <c r="B56" s="21">
        <v>50</v>
      </c>
      <c r="C56" s="21">
        <v>1134191000732</v>
      </c>
      <c r="D56" s="12" t="s">
        <v>224</v>
      </c>
      <c r="E56" s="19" t="s">
        <v>225</v>
      </c>
      <c r="F56" s="29" t="s">
        <v>226</v>
      </c>
      <c r="G56" s="22">
        <v>46066</v>
      </c>
      <c r="H56" s="23" t="s">
        <v>227</v>
      </c>
      <c r="I56" s="17">
        <v>2916</v>
      </c>
      <c r="J56" s="15">
        <v>46066</v>
      </c>
      <c r="K56" s="12"/>
      <c r="L56" s="24">
        <f>139.97+2776.03</f>
        <v>2916</v>
      </c>
      <c r="M56" s="23" t="s">
        <v>228</v>
      </c>
    </row>
    <row r="57" spans="1:13" s="2" customFormat="1" ht="150">
      <c r="A57" s="11" t="s">
        <v>15</v>
      </c>
      <c r="B57" s="21">
        <v>51</v>
      </c>
      <c r="C57" s="21">
        <v>1134191000732</v>
      </c>
      <c r="D57" s="12" t="s">
        <v>224</v>
      </c>
      <c r="E57" s="19" t="s">
        <v>229</v>
      </c>
      <c r="F57" s="29" t="s">
        <v>230</v>
      </c>
      <c r="G57" s="22">
        <v>45701</v>
      </c>
      <c r="H57" s="23" t="s">
        <v>231</v>
      </c>
      <c r="I57" s="17">
        <v>13332</v>
      </c>
      <c r="J57" s="15">
        <v>46066</v>
      </c>
      <c r="K57" s="12"/>
      <c r="L57" s="24">
        <f>2649.98+10682.02</f>
        <v>13332</v>
      </c>
      <c r="M57" s="23" t="s">
        <v>228</v>
      </c>
    </row>
    <row r="58" spans="1:13" s="2" customFormat="1" ht="165">
      <c r="A58" s="11" t="s">
        <v>15</v>
      </c>
      <c r="B58" s="21">
        <v>52</v>
      </c>
      <c r="C58" s="21">
        <v>1134191000732</v>
      </c>
      <c r="D58" s="12" t="s">
        <v>224</v>
      </c>
      <c r="E58" s="19" t="s">
        <v>232</v>
      </c>
      <c r="F58" s="29" t="s">
        <v>230</v>
      </c>
      <c r="G58" s="22">
        <v>46066</v>
      </c>
      <c r="H58" s="23" t="s">
        <v>233</v>
      </c>
      <c r="I58" s="17">
        <v>41876</v>
      </c>
      <c r="J58" s="15">
        <v>46066</v>
      </c>
      <c r="K58" s="12"/>
      <c r="L58" s="24">
        <v>41876</v>
      </c>
      <c r="M58" s="23" t="s">
        <v>228</v>
      </c>
    </row>
    <row r="59" spans="1:13" s="2" customFormat="1" ht="165">
      <c r="A59" s="11" t="s">
        <v>15</v>
      </c>
      <c r="B59" s="21">
        <v>53</v>
      </c>
      <c r="C59" s="21">
        <v>1134191000732</v>
      </c>
      <c r="D59" s="12" t="s">
        <v>224</v>
      </c>
      <c r="E59" s="19" t="s">
        <v>234</v>
      </c>
      <c r="F59" s="29" t="s">
        <v>235</v>
      </c>
      <c r="G59" s="22">
        <v>46066</v>
      </c>
      <c r="H59" s="23" t="s">
        <v>236</v>
      </c>
      <c r="I59" s="17">
        <v>2916</v>
      </c>
      <c r="J59" s="15">
        <v>46066</v>
      </c>
      <c r="K59" s="12"/>
      <c r="L59" s="24">
        <f>139.97+2776.03</f>
        <v>2916</v>
      </c>
      <c r="M59" s="23" t="s">
        <v>237</v>
      </c>
    </row>
    <row r="60" spans="1:13" s="2" customFormat="1" ht="165">
      <c r="A60" s="11" t="s">
        <v>15</v>
      </c>
      <c r="B60" s="21">
        <v>54</v>
      </c>
      <c r="C60" s="21">
        <v>1134191000732</v>
      </c>
      <c r="D60" s="12" t="s">
        <v>224</v>
      </c>
      <c r="E60" s="19" t="s">
        <v>238</v>
      </c>
      <c r="F60" s="29" t="s">
        <v>239</v>
      </c>
      <c r="G60" s="22">
        <v>46066</v>
      </c>
      <c r="H60" s="23" t="s">
        <v>240</v>
      </c>
      <c r="I60" s="17">
        <v>55208</v>
      </c>
      <c r="J60" s="15">
        <v>46066</v>
      </c>
      <c r="K60" s="12"/>
      <c r="L60" s="24">
        <f>2649.98+52558.02</f>
        <v>55208</v>
      </c>
      <c r="M60" s="23" t="s">
        <v>237</v>
      </c>
    </row>
    <row r="61" spans="1:13" s="2" customFormat="1" ht="165">
      <c r="A61" s="11" t="s">
        <v>15</v>
      </c>
      <c r="B61" s="21">
        <v>55</v>
      </c>
      <c r="C61" s="21">
        <v>26722189000110</v>
      </c>
      <c r="D61" s="12" t="s">
        <v>241</v>
      </c>
      <c r="E61" s="19" t="s">
        <v>242</v>
      </c>
      <c r="F61" s="29" t="s">
        <v>243</v>
      </c>
      <c r="G61" s="22">
        <v>46072</v>
      </c>
      <c r="H61" s="23" t="s">
        <v>244</v>
      </c>
      <c r="I61" s="17">
        <v>16620.55</v>
      </c>
      <c r="J61" s="15">
        <v>46073</v>
      </c>
      <c r="K61" s="12"/>
      <c r="L61" s="24">
        <f>136.6+157.3+94.63+5.28+0.92+1.3+2.86+16221.66</f>
        <v>16620.55</v>
      </c>
      <c r="M61" s="23" t="s">
        <v>245</v>
      </c>
    </row>
    <row r="62" spans="1:13" s="2" customFormat="1" ht="120">
      <c r="A62" s="11" t="s">
        <v>15</v>
      </c>
      <c r="B62" s="21">
        <v>56</v>
      </c>
      <c r="C62" s="21">
        <v>3264927000127</v>
      </c>
      <c r="D62" s="12" t="s">
        <v>246</v>
      </c>
      <c r="E62" s="19" t="s">
        <v>247</v>
      </c>
      <c r="F62" s="29" t="s">
        <v>248</v>
      </c>
      <c r="G62" s="22">
        <v>46072</v>
      </c>
      <c r="H62" s="23" t="s">
        <v>249</v>
      </c>
      <c r="I62" s="17">
        <v>4858.4399999999996</v>
      </c>
      <c r="J62" s="15">
        <v>46073</v>
      </c>
      <c r="K62" s="12"/>
      <c r="L62" s="24">
        <f>233.21+4625.23</f>
        <v>4858.4399999999996</v>
      </c>
      <c r="M62" s="23" t="s">
        <v>250</v>
      </c>
    </row>
    <row r="63" spans="1:13" s="2" customFormat="1" ht="105">
      <c r="A63" s="11" t="s">
        <v>15</v>
      </c>
      <c r="B63" s="21">
        <v>57</v>
      </c>
      <c r="C63" s="21">
        <v>82845322000104</v>
      </c>
      <c r="D63" s="12" t="s">
        <v>251</v>
      </c>
      <c r="E63" s="19" t="s">
        <v>252</v>
      </c>
      <c r="F63" s="29" t="s">
        <v>253</v>
      </c>
      <c r="G63" s="22">
        <v>46072</v>
      </c>
      <c r="H63" s="23" t="s">
        <v>254</v>
      </c>
      <c r="I63" s="17">
        <v>83364.789999999994</v>
      </c>
      <c r="J63" s="15">
        <v>46073</v>
      </c>
      <c r="K63" s="12"/>
      <c r="L63" s="24">
        <f>4001.51+79363.28</f>
        <v>83364.789999999994</v>
      </c>
      <c r="M63" s="23" t="s">
        <v>255</v>
      </c>
    </row>
    <row r="64" spans="1:13" s="2" customFormat="1" ht="135">
      <c r="A64" s="11" t="s">
        <v>15</v>
      </c>
      <c r="B64" s="21">
        <v>58</v>
      </c>
      <c r="C64" s="21">
        <v>8713403000190</v>
      </c>
      <c r="D64" s="12" t="s">
        <v>16</v>
      </c>
      <c r="E64" s="19" t="s">
        <v>256</v>
      </c>
      <c r="F64" s="29" t="s">
        <v>257</v>
      </c>
      <c r="G64" s="22">
        <v>46072</v>
      </c>
      <c r="H64" s="23" t="s">
        <v>258</v>
      </c>
      <c r="I64" s="17">
        <v>4962.8</v>
      </c>
      <c r="J64" s="15">
        <v>46073</v>
      </c>
      <c r="K64" s="12"/>
      <c r="L64" s="24">
        <f>238.21+4724.59</f>
        <v>4962.8</v>
      </c>
      <c r="M64" s="23" t="s">
        <v>259</v>
      </c>
    </row>
    <row r="65" spans="1:13" s="2" customFormat="1" ht="90">
      <c r="A65" s="26" t="s">
        <v>15</v>
      </c>
      <c r="B65" s="21">
        <v>59</v>
      </c>
      <c r="C65" s="21">
        <v>4435196000106</v>
      </c>
      <c r="D65" s="12" t="s">
        <v>260</v>
      </c>
      <c r="E65" s="25" t="s">
        <v>261</v>
      </c>
      <c r="F65" s="29" t="s">
        <v>262</v>
      </c>
      <c r="G65" s="22">
        <v>46072</v>
      </c>
      <c r="H65" s="23" t="s">
        <v>263</v>
      </c>
      <c r="I65" s="17">
        <v>2070</v>
      </c>
      <c r="J65" s="15">
        <v>46073</v>
      </c>
      <c r="K65" s="12"/>
      <c r="L65" s="24">
        <f>99.36+41.4+1929.24</f>
        <v>2070</v>
      </c>
      <c r="M65" s="23" t="s">
        <v>264</v>
      </c>
    </row>
    <row r="66" spans="1:13" s="2" customFormat="1" ht="90">
      <c r="A66" s="26" t="s">
        <v>15</v>
      </c>
      <c r="B66" s="21">
        <v>60</v>
      </c>
      <c r="C66" s="21">
        <v>4435196000106</v>
      </c>
      <c r="D66" s="12" t="s">
        <v>260</v>
      </c>
      <c r="E66" s="25" t="s">
        <v>265</v>
      </c>
      <c r="F66" s="29" t="s">
        <v>266</v>
      </c>
      <c r="G66" s="22">
        <v>46072</v>
      </c>
      <c r="H66" s="23" t="s">
        <v>267</v>
      </c>
      <c r="I66" s="17">
        <v>1450</v>
      </c>
      <c r="J66" s="15">
        <v>46073</v>
      </c>
      <c r="K66" s="12"/>
      <c r="L66" s="24">
        <f>69.6+29+1351.4</f>
        <v>1450</v>
      </c>
      <c r="M66" s="23" t="s">
        <v>268</v>
      </c>
    </row>
    <row r="67" spans="1:13" s="2" customFormat="1" ht="90">
      <c r="A67" s="26" t="s">
        <v>15</v>
      </c>
      <c r="B67" s="21">
        <v>61</v>
      </c>
      <c r="C67" s="21">
        <v>4435196000106</v>
      </c>
      <c r="D67" s="12" t="s">
        <v>260</v>
      </c>
      <c r="E67" s="25" t="s">
        <v>269</v>
      </c>
      <c r="F67" s="29" t="s">
        <v>270</v>
      </c>
      <c r="G67" s="22">
        <v>46072</v>
      </c>
      <c r="H67" s="23" t="s">
        <v>271</v>
      </c>
      <c r="I67" s="17">
        <v>2599</v>
      </c>
      <c r="J67" s="15">
        <v>46073</v>
      </c>
      <c r="K67" s="12"/>
      <c r="L67" s="24">
        <f>124.75+51.98+2422.27</f>
        <v>2599</v>
      </c>
      <c r="M67" s="23" t="s">
        <v>272</v>
      </c>
    </row>
    <row r="68" spans="1:13" s="2" customFormat="1" ht="105">
      <c r="A68" s="26" t="s">
        <v>15</v>
      </c>
      <c r="B68" s="21">
        <v>62</v>
      </c>
      <c r="C68" s="21">
        <v>4435196000106</v>
      </c>
      <c r="D68" s="12" t="s">
        <v>260</v>
      </c>
      <c r="E68" s="25" t="s">
        <v>273</v>
      </c>
      <c r="F68" s="29" t="s">
        <v>274</v>
      </c>
      <c r="G68" s="22">
        <v>46072</v>
      </c>
      <c r="H68" s="23" t="s">
        <v>275</v>
      </c>
      <c r="I68" s="17">
        <v>1450</v>
      </c>
      <c r="J68" s="15">
        <v>46073</v>
      </c>
      <c r="K68" s="12"/>
      <c r="L68" s="24">
        <f>69.6+29+1351.4</f>
        <v>1450</v>
      </c>
      <c r="M68" s="23" t="s">
        <v>276</v>
      </c>
    </row>
    <row r="69" spans="1:13" s="2" customFormat="1" ht="120">
      <c r="A69" s="11" t="s">
        <v>15</v>
      </c>
      <c r="B69" s="21">
        <v>63</v>
      </c>
      <c r="C69" s="21">
        <v>34028316000375</v>
      </c>
      <c r="D69" s="12" t="s">
        <v>277</v>
      </c>
      <c r="E69" s="19" t="s">
        <v>278</v>
      </c>
      <c r="F69" s="29" t="s">
        <v>279</v>
      </c>
      <c r="G69" s="22">
        <v>46073</v>
      </c>
      <c r="H69" s="23" t="s">
        <v>280</v>
      </c>
      <c r="I69" s="17">
        <v>5235.62</v>
      </c>
      <c r="J69" s="15">
        <v>46073</v>
      </c>
      <c r="K69" s="12"/>
      <c r="L69" s="24">
        <f>5235.62</f>
        <v>5235.62</v>
      </c>
      <c r="M69" s="23" t="s">
        <v>281</v>
      </c>
    </row>
    <row r="70" spans="1:13" s="2" customFormat="1" ht="210">
      <c r="A70" s="11" t="s">
        <v>15</v>
      </c>
      <c r="B70" s="21">
        <v>64</v>
      </c>
      <c r="C70" s="21">
        <v>8804362000147</v>
      </c>
      <c r="D70" s="12" t="s">
        <v>98</v>
      </c>
      <c r="E70" s="19" t="s">
        <v>282</v>
      </c>
      <c r="F70" s="29" t="s">
        <v>283</v>
      </c>
      <c r="G70" s="22">
        <v>46073</v>
      </c>
      <c r="H70" s="23" t="s">
        <v>284</v>
      </c>
      <c r="I70" s="17">
        <v>3370</v>
      </c>
      <c r="J70" s="15">
        <v>46073</v>
      </c>
      <c r="K70" s="12"/>
      <c r="L70" s="24">
        <f>161.76+3208.24</f>
        <v>3370</v>
      </c>
      <c r="M70" s="23" t="s">
        <v>285</v>
      </c>
    </row>
    <row r="71" spans="1:13" s="2" customFormat="1" ht="210">
      <c r="A71" s="11" t="s">
        <v>15</v>
      </c>
      <c r="B71" s="21">
        <v>65</v>
      </c>
      <c r="C71" s="21">
        <v>8804362000147</v>
      </c>
      <c r="D71" s="12" t="s">
        <v>98</v>
      </c>
      <c r="E71" s="19" t="s">
        <v>286</v>
      </c>
      <c r="F71" s="29" t="s">
        <v>171</v>
      </c>
      <c r="G71" s="22">
        <v>46073</v>
      </c>
      <c r="H71" s="23" t="s">
        <v>287</v>
      </c>
      <c r="I71" s="17">
        <v>69111.7</v>
      </c>
      <c r="J71" s="15">
        <v>46073</v>
      </c>
      <c r="K71" s="12"/>
      <c r="L71" s="24">
        <f>3317.36+65794.34</f>
        <v>69111.7</v>
      </c>
      <c r="M71" s="23" t="s">
        <v>285</v>
      </c>
    </row>
    <row r="72" spans="1:13" s="2" customFormat="1" ht="135">
      <c r="A72" s="11" t="s">
        <v>15</v>
      </c>
      <c r="B72" s="21">
        <v>66</v>
      </c>
      <c r="C72" s="21">
        <v>26504245000140</v>
      </c>
      <c r="D72" s="12" t="s">
        <v>288</v>
      </c>
      <c r="E72" s="19" t="s">
        <v>289</v>
      </c>
      <c r="F72" s="20" t="s">
        <v>290</v>
      </c>
      <c r="G72" s="22">
        <v>46076</v>
      </c>
      <c r="H72" s="23" t="s">
        <v>174</v>
      </c>
      <c r="I72" s="17">
        <v>19271.86</v>
      </c>
      <c r="J72" s="15">
        <v>46076</v>
      </c>
      <c r="K72" s="12"/>
      <c r="L72" s="24">
        <v>19271.86</v>
      </c>
      <c r="M72" s="23" t="s">
        <v>291</v>
      </c>
    </row>
    <row r="73" spans="1:13" s="2" customFormat="1" ht="105">
      <c r="A73" s="11" t="s">
        <v>15</v>
      </c>
      <c r="B73" s="21">
        <v>67</v>
      </c>
      <c r="C73" s="21">
        <v>12039966000111</v>
      </c>
      <c r="D73" s="12" t="s">
        <v>26</v>
      </c>
      <c r="E73" s="19" t="s">
        <v>292</v>
      </c>
      <c r="F73" s="20" t="s">
        <v>293</v>
      </c>
      <c r="G73" s="22">
        <v>46076</v>
      </c>
      <c r="H73" s="23" t="s">
        <v>294</v>
      </c>
      <c r="I73" s="17">
        <v>1332.25</v>
      </c>
      <c r="J73" s="15">
        <v>46076</v>
      </c>
      <c r="K73" s="12"/>
      <c r="L73" s="24">
        <v>1332.25</v>
      </c>
      <c r="M73" s="23" t="s">
        <v>295</v>
      </c>
    </row>
    <row r="74" spans="1:13" s="2" customFormat="1" ht="105">
      <c r="A74" s="11" t="s">
        <v>15</v>
      </c>
      <c r="B74" s="21">
        <v>68</v>
      </c>
      <c r="C74" s="21">
        <v>12039966000111</v>
      </c>
      <c r="D74" s="12" t="s">
        <v>26</v>
      </c>
      <c r="E74" s="19" t="s">
        <v>292</v>
      </c>
      <c r="F74" s="20" t="s">
        <v>293</v>
      </c>
      <c r="G74" s="22">
        <v>46076</v>
      </c>
      <c r="H74" s="23" t="s">
        <v>296</v>
      </c>
      <c r="I74" s="17">
        <v>22363.72</v>
      </c>
      <c r="J74" s="15">
        <v>46076</v>
      </c>
      <c r="K74" s="12"/>
      <c r="L74" s="24">
        <v>22363.72</v>
      </c>
      <c r="M74" s="23" t="s">
        <v>295</v>
      </c>
    </row>
    <row r="75" spans="1:13" s="2" customFormat="1" ht="210">
      <c r="A75" s="11" t="s">
        <v>15</v>
      </c>
      <c r="B75" s="21">
        <v>69</v>
      </c>
      <c r="C75" s="21">
        <v>8804362000147</v>
      </c>
      <c r="D75" s="12" t="s">
        <v>297</v>
      </c>
      <c r="E75" s="19" t="s">
        <v>298</v>
      </c>
      <c r="F75" s="20" t="s">
        <v>299</v>
      </c>
      <c r="G75" s="22">
        <v>46076</v>
      </c>
      <c r="H75" s="23" t="s">
        <v>300</v>
      </c>
      <c r="I75" s="17">
        <v>3610</v>
      </c>
      <c r="J75" s="15">
        <v>46076</v>
      </c>
      <c r="K75" s="12"/>
      <c r="L75" s="24">
        <f>173.28+3436.72</f>
        <v>3610</v>
      </c>
      <c r="M75" s="23" t="s">
        <v>301</v>
      </c>
    </row>
    <row r="76" spans="1:13" s="2" customFormat="1" ht="210">
      <c r="A76" s="11" t="s">
        <v>15</v>
      </c>
      <c r="B76" s="21">
        <v>70</v>
      </c>
      <c r="C76" s="21">
        <v>8804362000147</v>
      </c>
      <c r="D76" s="12" t="s">
        <v>98</v>
      </c>
      <c r="E76" s="19" t="s">
        <v>298</v>
      </c>
      <c r="F76" s="20" t="s">
        <v>302</v>
      </c>
      <c r="G76" s="22">
        <v>46076</v>
      </c>
      <c r="H76" s="23" t="s">
        <v>303</v>
      </c>
      <c r="I76" s="17">
        <v>32322.38</v>
      </c>
      <c r="J76" s="15">
        <v>46076</v>
      </c>
      <c r="K76" s="12"/>
      <c r="L76" s="24">
        <f>3333.86+28988.52</f>
        <v>32322.38</v>
      </c>
      <c r="M76" s="23" t="s">
        <v>301</v>
      </c>
    </row>
    <row r="77" spans="1:13" s="2" customFormat="1" ht="210">
      <c r="A77" s="11" t="s">
        <v>15</v>
      </c>
      <c r="B77" s="21">
        <v>71</v>
      </c>
      <c r="C77" s="21">
        <v>8804362000147</v>
      </c>
      <c r="D77" s="12" t="s">
        <v>98</v>
      </c>
      <c r="E77" s="19" t="s">
        <v>304</v>
      </c>
      <c r="F77" s="20" t="s">
        <v>302</v>
      </c>
      <c r="G77" s="22">
        <v>46076</v>
      </c>
      <c r="H77" s="23" t="s">
        <v>305</v>
      </c>
      <c r="I77" s="17">
        <v>37133.120000000003</v>
      </c>
      <c r="J77" s="15">
        <v>46076</v>
      </c>
      <c r="K77" s="12"/>
      <c r="L77" s="24">
        <f>37133.12</f>
        <v>37133.120000000003</v>
      </c>
      <c r="M77" s="23" t="s">
        <v>301</v>
      </c>
    </row>
    <row r="78" spans="1:13" s="2" customFormat="1" ht="120">
      <c r="A78" s="11" t="s">
        <v>15</v>
      </c>
      <c r="B78" s="21">
        <v>72</v>
      </c>
      <c r="C78" s="21">
        <v>27985750000116</v>
      </c>
      <c r="D78" s="12" t="s">
        <v>306</v>
      </c>
      <c r="E78" s="19" t="s">
        <v>307</v>
      </c>
      <c r="F78" s="20" t="s">
        <v>308</v>
      </c>
      <c r="G78" s="22">
        <v>46077</v>
      </c>
      <c r="H78" s="23" t="s">
        <v>309</v>
      </c>
      <c r="I78" s="17">
        <v>2862.75</v>
      </c>
      <c r="J78" s="15">
        <v>46078</v>
      </c>
      <c r="K78" s="12"/>
      <c r="L78" s="24">
        <v>2862.75</v>
      </c>
      <c r="M78" s="23" t="s">
        <v>310</v>
      </c>
    </row>
    <row r="79" spans="1:13" s="2" customFormat="1" ht="120">
      <c r="A79" s="11" t="s">
        <v>15</v>
      </c>
      <c r="B79" s="21">
        <v>73</v>
      </c>
      <c r="C79" s="21">
        <v>27985750000116</v>
      </c>
      <c r="D79" s="12" t="s">
        <v>306</v>
      </c>
      <c r="E79" s="19" t="s">
        <v>311</v>
      </c>
      <c r="F79" s="20" t="s">
        <v>308</v>
      </c>
      <c r="G79" s="22">
        <v>46077</v>
      </c>
      <c r="H79" s="23" t="s">
        <v>312</v>
      </c>
      <c r="I79" s="17">
        <v>1862.25</v>
      </c>
      <c r="J79" s="15">
        <v>46078</v>
      </c>
      <c r="K79" s="12"/>
      <c r="L79" s="24">
        <v>1862.25</v>
      </c>
      <c r="M79" s="23" t="s">
        <v>310</v>
      </c>
    </row>
    <row r="80" spans="1:13" s="2" customFormat="1" ht="120">
      <c r="A80" s="11" t="s">
        <v>15</v>
      </c>
      <c r="B80" s="21">
        <v>74</v>
      </c>
      <c r="C80" s="21">
        <v>4407920000180</v>
      </c>
      <c r="D80" s="12" t="s">
        <v>313</v>
      </c>
      <c r="E80" s="19" t="s">
        <v>314</v>
      </c>
      <c r="F80" s="29" t="s">
        <v>315</v>
      </c>
      <c r="G80" s="22">
        <v>46077</v>
      </c>
      <c r="H80" s="23" t="s">
        <v>316</v>
      </c>
      <c r="I80" s="17">
        <v>20464.36</v>
      </c>
      <c r="J80" s="15">
        <v>46078</v>
      </c>
      <c r="K80" s="12"/>
      <c r="L80" s="24">
        <v>20464.36</v>
      </c>
      <c r="M80" s="23" t="s">
        <v>317</v>
      </c>
    </row>
    <row r="81" spans="1:13" s="2" customFormat="1" ht="120">
      <c r="A81" s="26" t="s">
        <v>15</v>
      </c>
      <c r="B81" s="21">
        <v>75</v>
      </c>
      <c r="C81" s="21">
        <v>4407920000180</v>
      </c>
      <c r="D81" s="12" t="s">
        <v>313</v>
      </c>
      <c r="E81" s="19" t="s">
        <v>318</v>
      </c>
      <c r="F81" s="29" t="s">
        <v>319</v>
      </c>
      <c r="G81" s="22">
        <v>46077</v>
      </c>
      <c r="H81" s="23" t="s">
        <v>320</v>
      </c>
      <c r="I81" s="17">
        <v>3395.32</v>
      </c>
      <c r="J81" s="15">
        <v>46078</v>
      </c>
      <c r="K81" s="12"/>
      <c r="L81" s="24">
        <v>3395.32</v>
      </c>
      <c r="M81" s="23" t="s">
        <v>321</v>
      </c>
    </row>
    <row r="82" spans="1:13" s="2" customFormat="1" ht="120">
      <c r="A82" s="11" t="s">
        <v>15</v>
      </c>
      <c r="B82" s="21">
        <v>76</v>
      </c>
      <c r="C82" s="21">
        <v>4407920000180</v>
      </c>
      <c r="D82" s="12" t="s">
        <v>313</v>
      </c>
      <c r="E82" s="19" t="s">
        <v>322</v>
      </c>
      <c r="F82" s="29" t="s">
        <v>319</v>
      </c>
      <c r="G82" s="22">
        <v>46077</v>
      </c>
      <c r="H82" s="23" t="s">
        <v>323</v>
      </c>
      <c r="I82" s="17">
        <v>278.27</v>
      </c>
      <c r="J82" s="15">
        <v>46078</v>
      </c>
      <c r="K82" s="12"/>
      <c r="L82" s="24">
        <v>278.27</v>
      </c>
      <c r="M82" s="23" t="s">
        <v>321</v>
      </c>
    </row>
    <row r="83" spans="1:13" s="2" customFormat="1" ht="150">
      <c r="A83" s="11" t="s">
        <v>15</v>
      </c>
      <c r="B83" s="21">
        <v>77</v>
      </c>
      <c r="C83" s="21">
        <v>87883807000106</v>
      </c>
      <c r="D83" s="12" t="s">
        <v>324</v>
      </c>
      <c r="E83" s="19" t="s">
        <v>325</v>
      </c>
      <c r="F83" s="20" t="s">
        <v>326</v>
      </c>
      <c r="G83" s="22">
        <v>46077</v>
      </c>
      <c r="H83" s="23" t="s">
        <v>327</v>
      </c>
      <c r="I83" s="17">
        <v>191.25</v>
      </c>
      <c r="J83" s="15">
        <v>46078</v>
      </c>
      <c r="K83" s="12"/>
      <c r="L83" s="24">
        <f>4.59+186.66</f>
        <v>191.25</v>
      </c>
      <c r="M83" s="23" t="s">
        <v>328</v>
      </c>
    </row>
    <row r="84" spans="1:13" s="2" customFormat="1" ht="150">
      <c r="A84" s="11" t="s">
        <v>15</v>
      </c>
      <c r="B84" s="21">
        <v>78</v>
      </c>
      <c r="C84" s="21">
        <v>4824261000187</v>
      </c>
      <c r="D84" s="12" t="s">
        <v>21</v>
      </c>
      <c r="E84" s="19" t="s">
        <v>329</v>
      </c>
      <c r="F84" s="20" t="s">
        <v>330</v>
      </c>
      <c r="G84" s="22">
        <v>46077</v>
      </c>
      <c r="H84" s="23" t="s">
        <v>331</v>
      </c>
      <c r="I84" s="17">
        <v>9000</v>
      </c>
      <c r="J84" s="15">
        <v>46078</v>
      </c>
      <c r="K84" s="12"/>
      <c r="L84" s="24">
        <f>108+450+8442</f>
        <v>9000</v>
      </c>
      <c r="M84" s="23" t="s">
        <v>332</v>
      </c>
    </row>
    <row r="85" spans="1:13" s="2" customFormat="1" ht="195">
      <c r="A85" s="11" t="s">
        <v>15</v>
      </c>
      <c r="B85" s="21">
        <v>79</v>
      </c>
      <c r="C85" s="21">
        <v>8804362000147</v>
      </c>
      <c r="D85" s="12" t="s">
        <v>98</v>
      </c>
      <c r="E85" s="19" t="s">
        <v>333</v>
      </c>
      <c r="F85" s="20" t="s">
        <v>334</v>
      </c>
      <c r="G85" s="22">
        <v>46077</v>
      </c>
      <c r="H85" s="23" t="s">
        <v>335</v>
      </c>
      <c r="I85" s="17">
        <v>70315</v>
      </c>
      <c r="J85" s="15">
        <v>46078</v>
      </c>
      <c r="K85" s="12"/>
      <c r="L85" s="24">
        <f>3375.12+66939.88</f>
        <v>70315</v>
      </c>
      <c r="M85" s="23" t="s">
        <v>336</v>
      </c>
    </row>
    <row r="86" spans="1:13" s="2" customFormat="1" ht="210">
      <c r="A86" s="11" t="s">
        <v>15</v>
      </c>
      <c r="B86" s="21">
        <v>80</v>
      </c>
      <c r="C86" s="21">
        <v>8804362000147</v>
      </c>
      <c r="D86" s="12" t="s">
        <v>98</v>
      </c>
      <c r="E86" s="19" t="s">
        <v>337</v>
      </c>
      <c r="F86" s="20" t="s">
        <v>338</v>
      </c>
      <c r="G86" s="22">
        <v>46077</v>
      </c>
      <c r="H86" s="23" t="s">
        <v>339</v>
      </c>
      <c r="I86" s="17">
        <v>3850</v>
      </c>
      <c r="J86" s="15">
        <v>46078</v>
      </c>
      <c r="K86" s="12"/>
      <c r="L86" s="24">
        <f>184.8+3665.2</f>
        <v>3850</v>
      </c>
      <c r="M86" s="23" t="s">
        <v>336</v>
      </c>
    </row>
    <row r="87" spans="1:13" s="2" customFormat="1" ht="120">
      <c r="A87" s="11" t="s">
        <v>15</v>
      </c>
      <c r="B87" s="21">
        <v>81</v>
      </c>
      <c r="C87" s="21">
        <v>4407920000180</v>
      </c>
      <c r="D87" s="12" t="s">
        <v>313</v>
      </c>
      <c r="E87" s="19" t="s">
        <v>340</v>
      </c>
      <c r="F87" s="20" t="s">
        <v>341</v>
      </c>
      <c r="G87" s="22">
        <v>46078</v>
      </c>
      <c r="H87" s="23" t="s">
        <v>342</v>
      </c>
      <c r="I87" s="17">
        <v>3673.59</v>
      </c>
      <c r="J87" s="15">
        <v>46078</v>
      </c>
      <c r="K87" s="12"/>
      <c r="L87" s="24">
        <v>3673.59</v>
      </c>
      <c r="M87" s="23" t="s">
        <v>343</v>
      </c>
    </row>
    <row r="88" spans="1:13" s="2" customFormat="1" ht="120">
      <c r="A88" s="11" t="s">
        <v>15</v>
      </c>
      <c r="B88" s="21">
        <v>82</v>
      </c>
      <c r="C88" s="21">
        <v>18422603000147</v>
      </c>
      <c r="D88" s="12" t="s">
        <v>344</v>
      </c>
      <c r="E88" s="19" t="s">
        <v>345</v>
      </c>
      <c r="F88" s="20" t="s">
        <v>346</v>
      </c>
      <c r="G88" s="22">
        <v>46078</v>
      </c>
      <c r="H88" s="23" t="s">
        <v>347</v>
      </c>
      <c r="I88" s="17">
        <v>1550</v>
      </c>
      <c r="J88" s="15">
        <v>46078</v>
      </c>
      <c r="K88" s="12"/>
      <c r="L88" s="24">
        <f>297.6+1252.4</f>
        <v>1550</v>
      </c>
      <c r="M88" s="23" t="s">
        <v>348</v>
      </c>
    </row>
    <row r="89" spans="1:13" s="2" customFormat="1" ht="120">
      <c r="A89" s="11" t="s">
        <v>15</v>
      </c>
      <c r="B89" s="21"/>
      <c r="C89" s="21">
        <v>18422603000147</v>
      </c>
      <c r="D89" s="12" t="s">
        <v>344</v>
      </c>
      <c r="E89" s="19" t="s">
        <v>349</v>
      </c>
      <c r="F89" s="20" t="s">
        <v>346</v>
      </c>
      <c r="G89" s="22">
        <v>46078</v>
      </c>
      <c r="H89" s="23" t="s">
        <v>350</v>
      </c>
      <c r="I89" s="17">
        <v>4650</v>
      </c>
      <c r="J89" s="15">
        <v>46078</v>
      </c>
      <c r="K89" s="12"/>
      <c r="L89" s="24">
        <v>4650</v>
      </c>
      <c r="M89" s="23" t="s">
        <v>348</v>
      </c>
    </row>
    <row r="90" spans="1:13" s="2" customFormat="1" ht="105">
      <c r="A90" s="11" t="s">
        <v>15</v>
      </c>
      <c r="B90" s="21">
        <v>83</v>
      </c>
      <c r="C90" s="21">
        <v>4301769000109</v>
      </c>
      <c r="D90" s="12" t="s">
        <v>50</v>
      </c>
      <c r="E90" s="19" t="s">
        <v>351</v>
      </c>
      <c r="F90" s="20" t="s">
        <v>352</v>
      </c>
      <c r="G90" s="22">
        <v>46078</v>
      </c>
      <c r="H90" s="23" t="s">
        <v>353</v>
      </c>
      <c r="I90" s="17">
        <v>5757.69</v>
      </c>
      <c r="J90" s="15">
        <v>46078</v>
      </c>
      <c r="K90" s="12"/>
      <c r="L90" s="24">
        <v>5757.69</v>
      </c>
      <c r="M90" s="23" t="s">
        <v>354</v>
      </c>
    </row>
    <row r="91" spans="1:13" s="2" customFormat="1" ht="120">
      <c r="A91" s="11" t="s">
        <v>15</v>
      </c>
      <c r="B91" s="21">
        <v>84</v>
      </c>
      <c r="C91" s="21">
        <v>82845322000104</v>
      </c>
      <c r="D91" s="12" t="s">
        <v>251</v>
      </c>
      <c r="E91" s="19" t="s">
        <v>355</v>
      </c>
      <c r="F91" s="29" t="s">
        <v>356</v>
      </c>
      <c r="G91" s="22">
        <v>46078</v>
      </c>
      <c r="H91" s="23" t="s">
        <v>357</v>
      </c>
      <c r="I91" s="17">
        <v>72589.990000000005</v>
      </c>
      <c r="J91" s="15">
        <v>46078</v>
      </c>
      <c r="K91" s="12"/>
      <c r="L91" s="24">
        <f>3484.32+69105.67</f>
        <v>72589.990000000005</v>
      </c>
      <c r="M91" s="23" t="s">
        <v>358</v>
      </c>
    </row>
    <row r="92" spans="1:13" s="2" customFormat="1" ht="150">
      <c r="A92" s="11" t="s">
        <v>15</v>
      </c>
      <c r="B92" s="21">
        <v>85</v>
      </c>
      <c r="C92" s="21">
        <v>82845322000104</v>
      </c>
      <c r="D92" s="12" t="s">
        <v>251</v>
      </c>
      <c r="E92" s="19" t="s">
        <v>359</v>
      </c>
      <c r="F92" s="29" t="s">
        <v>360</v>
      </c>
      <c r="G92" s="22">
        <v>46078</v>
      </c>
      <c r="H92" s="23" t="s">
        <v>361</v>
      </c>
      <c r="I92" s="17">
        <v>111255.26</v>
      </c>
      <c r="J92" s="15">
        <v>46078</v>
      </c>
      <c r="K92" s="12"/>
      <c r="L92" s="24">
        <f>5340.25+105915.01</f>
        <v>111255.26</v>
      </c>
      <c r="M92" s="23" t="s">
        <v>362</v>
      </c>
    </row>
    <row r="93" spans="1:13" s="2" customFormat="1" ht="120">
      <c r="A93" s="11" t="s">
        <v>15</v>
      </c>
      <c r="B93" s="21">
        <v>86</v>
      </c>
      <c r="C93" s="21">
        <v>82845322000104</v>
      </c>
      <c r="D93" s="12" t="s">
        <v>251</v>
      </c>
      <c r="E93" s="19" t="s">
        <v>363</v>
      </c>
      <c r="F93" s="29" t="s">
        <v>364</v>
      </c>
      <c r="G93" s="22">
        <v>46078</v>
      </c>
      <c r="H93" s="23" t="s">
        <v>365</v>
      </c>
      <c r="I93" s="17">
        <v>128091.74</v>
      </c>
      <c r="J93" s="15">
        <v>46078</v>
      </c>
      <c r="K93" s="12"/>
      <c r="L93" s="24">
        <f>6148.4+121943.34</f>
        <v>128091.73999999999</v>
      </c>
      <c r="M93" s="23" t="s">
        <v>366</v>
      </c>
    </row>
    <row r="94" spans="1:13" s="2" customFormat="1" ht="120">
      <c r="A94" s="11" t="s">
        <v>15</v>
      </c>
      <c r="B94" s="21">
        <v>87</v>
      </c>
      <c r="C94" s="21">
        <v>82845322000104</v>
      </c>
      <c r="D94" s="12" t="s">
        <v>251</v>
      </c>
      <c r="E94" s="19" t="s">
        <v>367</v>
      </c>
      <c r="F94" s="29" t="s">
        <v>145</v>
      </c>
      <c r="G94" s="22">
        <v>46078</v>
      </c>
      <c r="H94" s="23" t="s">
        <v>368</v>
      </c>
      <c r="I94" s="17">
        <v>59923.77</v>
      </c>
      <c r="J94" s="15">
        <v>46078</v>
      </c>
      <c r="K94" s="12"/>
      <c r="L94" s="24">
        <f>2876.34+57047.43</f>
        <v>59923.770000000004</v>
      </c>
      <c r="M94" s="23" t="s">
        <v>369</v>
      </c>
    </row>
    <row r="95" spans="1:13" s="2" customFormat="1" ht="120">
      <c r="A95" s="11" t="s">
        <v>15</v>
      </c>
      <c r="B95" s="21">
        <v>88</v>
      </c>
      <c r="C95" s="21">
        <v>82845322000104</v>
      </c>
      <c r="D95" s="12" t="s">
        <v>251</v>
      </c>
      <c r="E95" s="19" t="s">
        <v>370</v>
      </c>
      <c r="F95" s="29" t="s">
        <v>371</v>
      </c>
      <c r="G95" s="22">
        <v>46078</v>
      </c>
      <c r="H95" s="23" t="s">
        <v>372</v>
      </c>
      <c r="I95" s="17">
        <v>72589.990000000005</v>
      </c>
      <c r="J95" s="15">
        <v>46078</v>
      </c>
      <c r="K95" s="12"/>
      <c r="L95" s="24">
        <f>3484.32+69105.67</f>
        <v>72589.990000000005</v>
      </c>
      <c r="M95" s="23" t="s">
        <v>373</v>
      </c>
    </row>
    <row r="96" spans="1:13" s="2" customFormat="1" ht="135">
      <c r="A96" s="11" t="s">
        <v>15</v>
      </c>
      <c r="B96" s="21">
        <v>89</v>
      </c>
      <c r="C96" s="21">
        <v>82845322000104</v>
      </c>
      <c r="D96" s="12" t="s">
        <v>251</v>
      </c>
      <c r="E96" s="19" t="s">
        <v>374</v>
      </c>
      <c r="F96" s="29" t="s">
        <v>375</v>
      </c>
      <c r="G96" s="22">
        <v>46078</v>
      </c>
      <c r="H96" s="23" t="s">
        <v>376</v>
      </c>
      <c r="I96" s="17">
        <v>72589.990000000005</v>
      </c>
      <c r="J96" s="15">
        <v>46078</v>
      </c>
      <c r="K96" s="12"/>
      <c r="L96" s="24">
        <f>5340.25+67249.74</f>
        <v>72589.990000000005</v>
      </c>
      <c r="M96" s="23" t="s">
        <v>377</v>
      </c>
    </row>
    <row r="97" spans="1:13" s="2" customFormat="1" ht="135">
      <c r="A97" s="11" t="s">
        <v>15</v>
      </c>
      <c r="B97" s="21">
        <v>90</v>
      </c>
      <c r="C97" s="21">
        <v>82845322000104</v>
      </c>
      <c r="D97" s="12" t="s">
        <v>251</v>
      </c>
      <c r="E97" s="19" t="s">
        <v>378</v>
      </c>
      <c r="F97" s="29" t="s">
        <v>375</v>
      </c>
      <c r="G97" s="22">
        <v>46078</v>
      </c>
      <c r="H97" s="23" t="s">
        <v>379</v>
      </c>
      <c r="I97" s="17">
        <v>38665.269999999997</v>
      </c>
      <c r="J97" s="15">
        <v>46078</v>
      </c>
      <c r="K97" s="12"/>
      <c r="L97" s="24">
        <v>38665.269999999997</v>
      </c>
      <c r="M97" s="23" t="s">
        <v>377</v>
      </c>
    </row>
    <row r="98" spans="1:13" s="2" customFormat="1" ht="135">
      <c r="A98" s="11" t="s">
        <v>15</v>
      </c>
      <c r="B98" s="21">
        <v>91</v>
      </c>
      <c r="C98" s="21">
        <v>82845322000104</v>
      </c>
      <c r="D98" s="12" t="s">
        <v>251</v>
      </c>
      <c r="E98" s="19" t="s">
        <v>380</v>
      </c>
      <c r="F98" s="29" t="s">
        <v>381</v>
      </c>
      <c r="G98" s="22">
        <v>46078</v>
      </c>
      <c r="H98" s="23" t="s">
        <v>382</v>
      </c>
      <c r="I98" s="17">
        <v>128091.74</v>
      </c>
      <c r="J98" s="15">
        <v>46078</v>
      </c>
      <c r="K98" s="12"/>
      <c r="L98" s="24">
        <f>6148.4+121943.34</f>
        <v>128091.73999999999</v>
      </c>
      <c r="M98" s="23" t="s">
        <v>383</v>
      </c>
    </row>
    <row r="99" spans="1:13" s="2" customFormat="1" ht="120">
      <c r="A99" s="11" t="s">
        <v>15</v>
      </c>
      <c r="B99" s="21">
        <v>92</v>
      </c>
      <c r="C99" s="21">
        <v>82845322000104</v>
      </c>
      <c r="D99" s="12" t="s">
        <v>251</v>
      </c>
      <c r="E99" s="19" t="s">
        <v>384</v>
      </c>
      <c r="F99" s="29" t="s">
        <v>385</v>
      </c>
      <c r="G99" s="22">
        <v>46078</v>
      </c>
      <c r="H99" s="23" t="s">
        <v>386</v>
      </c>
      <c r="I99" s="17">
        <v>59887.81</v>
      </c>
      <c r="J99" s="15">
        <v>46078</v>
      </c>
      <c r="K99" s="12"/>
      <c r="L99" s="24">
        <f>57013.2+2874.61</f>
        <v>59887.81</v>
      </c>
      <c r="M99" s="23" t="s">
        <v>387</v>
      </c>
    </row>
    <row r="100" spans="1:13" s="2" customFormat="1" ht="120">
      <c r="A100" s="11" t="s">
        <v>15</v>
      </c>
      <c r="B100" s="21">
        <v>93</v>
      </c>
      <c r="C100" s="21">
        <v>3264927000127</v>
      </c>
      <c r="D100" s="12" t="s">
        <v>246</v>
      </c>
      <c r="E100" s="19" t="s">
        <v>388</v>
      </c>
      <c r="F100" s="29" t="s">
        <v>389</v>
      </c>
      <c r="G100" s="22">
        <v>46078</v>
      </c>
      <c r="H100" s="23" t="s">
        <v>390</v>
      </c>
      <c r="I100" s="17">
        <v>7889.97</v>
      </c>
      <c r="J100" s="15">
        <v>46078</v>
      </c>
      <c r="K100" s="12"/>
      <c r="L100" s="24">
        <f>378.73+7511.24</f>
        <v>7889.9699999999993</v>
      </c>
      <c r="M100" s="23" t="s">
        <v>391</v>
      </c>
    </row>
    <row r="101" spans="1:13" s="2" customFormat="1" ht="120">
      <c r="A101" s="11" t="s">
        <v>15</v>
      </c>
      <c r="B101" s="21">
        <v>94</v>
      </c>
      <c r="C101" s="21">
        <v>3264927000127</v>
      </c>
      <c r="D101" s="12" t="s">
        <v>246</v>
      </c>
      <c r="E101" s="19" t="s">
        <v>392</v>
      </c>
      <c r="F101" s="29" t="s">
        <v>393</v>
      </c>
      <c r="G101" s="22">
        <v>46078</v>
      </c>
      <c r="H101" s="23" t="s">
        <v>394</v>
      </c>
      <c r="I101" s="17">
        <v>5336.78</v>
      </c>
      <c r="J101" s="15">
        <v>46078</v>
      </c>
      <c r="K101" s="12"/>
      <c r="L101" s="24">
        <f>314.65+5022.13</f>
        <v>5336.78</v>
      </c>
      <c r="M101" s="23" t="s">
        <v>395</v>
      </c>
    </row>
    <row r="102" spans="1:13" s="2" customFormat="1" ht="120">
      <c r="A102" s="11" t="s">
        <v>15</v>
      </c>
      <c r="B102" s="21">
        <v>95</v>
      </c>
      <c r="C102" s="21">
        <v>3264927000127</v>
      </c>
      <c r="D102" s="12" t="s">
        <v>246</v>
      </c>
      <c r="E102" s="19" t="s">
        <v>396</v>
      </c>
      <c r="F102" s="29" t="s">
        <v>393</v>
      </c>
      <c r="G102" s="22">
        <v>46078</v>
      </c>
      <c r="H102" s="23" t="s">
        <v>397</v>
      </c>
      <c r="I102" s="17">
        <v>1218.33</v>
      </c>
      <c r="J102" s="15">
        <v>46078</v>
      </c>
      <c r="K102" s="12"/>
      <c r="L102" s="24">
        <f>1218.33</f>
        <v>1218.33</v>
      </c>
      <c r="M102" s="23" t="s">
        <v>395</v>
      </c>
    </row>
    <row r="103" spans="1:13" s="2" customFormat="1" ht="150">
      <c r="A103" s="11" t="s">
        <v>15</v>
      </c>
      <c r="B103" s="21">
        <v>96</v>
      </c>
      <c r="C103" s="21">
        <v>25125064000140</v>
      </c>
      <c r="D103" s="12" t="s">
        <v>398</v>
      </c>
      <c r="E103" s="19" t="s">
        <v>399</v>
      </c>
      <c r="F103" s="20" t="s">
        <v>400</v>
      </c>
      <c r="G103" s="22">
        <v>46080</v>
      </c>
      <c r="H103" s="23" t="s">
        <v>401</v>
      </c>
      <c r="I103" s="17">
        <v>0.57999999999999996</v>
      </c>
      <c r="J103" s="15">
        <v>46080</v>
      </c>
      <c r="K103" s="12"/>
      <c r="L103" s="24">
        <v>0.57999999999999996</v>
      </c>
      <c r="M103" s="23" t="s">
        <v>402</v>
      </c>
    </row>
    <row r="104" spans="1:13" s="2" customFormat="1" ht="150">
      <c r="A104" s="11" t="s">
        <v>15</v>
      </c>
      <c r="B104" s="21">
        <v>97</v>
      </c>
      <c r="C104" s="21">
        <v>25125064000140</v>
      </c>
      <c r="D104" s="12" t="s">
        <v>398</v>
      </c>
      <c r="E104" s="19" t="s">
        <v>403</v>
      </c>
      <c r="F104" s="20" t="s">
        <v>400</v>
      </c>
      <c r="G104" s="22">
        <v>46080</v>
      </c>
      <c r="H104" s="23" t="s">
        <v>404</v>
      </c>
      <c r="I104" s="17">
        <v>11907.21</v>
      </c>
      <c r="J104" s="15">
        <v>46080</v>
      </c>
      <c r="K104" s="12"/>
      <c r="L104" s="24">
        <f>571.57+11335.64</f>
        <v>11907.21</v>
      </c>
      <c r="M104" s="23" t="s">
        <v>402</v>
      </c>
    </row>
    <row r="105" spans="1:13" s="2" customFormat="1" ht="150">
      <c r="A105" s="11" t="s">
        <v>15</v>
      </c>
      <c r="B105" s="21">
        <v>98</v>
      </c>
      <c r="C105" s="21">
        <v>25125064000140</v>
      </c>
      <c r="D105" s="12" t="s">
        <v>398</v>
      </c>
      <c r="E105" s="19" t="s">
        <v>405</v>
      </c>
      <c r="F105" s="20" t="s">
        <v>406</v>
      </c>
      <c r="G105" s="22">
        <v>46080</v>
      </c>
      <c r="H105" s="23" t="s">
        <v>407</v>
      </c>
      <c r="I105" s="17">
        <v>11907.79</v>
      </c>
      <c r="J105" s="15">
        <v>46080</v>
      </c>
      <c r="K105" s="12"/>
      <c r="L105" s="24">
        <f>571.57+11336.22</f>
        <v>11907.789999999999</v>
      </c>
      <c r="M105" s="23" t="s">
        <v>408</v>
      </c>
    </row>
    <row r="106" spans="1:13" s="2" customFormat="1" ht="150">
      <c r="A106" s="11" t="s">
        <v>15</v>
      </c>
      <c r="B106" s="21">
        <v>99</v>
      </c>
      <c r="C106" s="21">
        <v>27441006000150</v>
      </c>
      <c r="D106" s="12" t="s">
        <v>214</v>
      </c>
      <c r="E106" s="19" t="s">
        <v>409</v>
      </c>
      <c r="F106" s="20" t="s">
        <v>410</v>
      </c>
      <c r="G106" s="22">
        <v>46080</v>
      </c>
      <c r="H106" s="23" t="s">
        <v>411</v>
      </c>
      <c r="I106" s="17">
        <v>3900</v>
      </c>
      <c r="J106" s="15">
        <v>46080</v>
      </c>
      <c r="K106" s="12"/>
      <c r="L106" s="24">
        <v>3900</v>
      </c>
      <c r="M106" s="23" t="s">
        <v>412</v>
      </c>
    </row>
    <row r="107" spans="1:13" s="2" customFormat="1" ht="180">
      <c r="A107" s="11" t="s">
        <v>15</v>
      </c>
      <c r="B107" s="21">
        <v>100</v>
      </c>
      <c r="C107" s="21">
        <v>12891300000197</v>
      </c>
      <c r="D107" s="40" t="s">
        <v>154</v>
      </c>
      <c r="E107" s="19" t="s">
        <v>413</v>
      </c>
      <c r="F107" s="20" t="s">
        <v>414</v>
      </c>
      <c r="G107" s="22">
        <v>46080</v>
      </c>
      <c r="H107" s="40" t="s">
        <v>415</v>
      </c>
      <c r="I107" s="17">
        <v>11278.47</v>
      </c>
      <c r="J107" s="15">
        <v>46080</v>
      </c>
      <c r="K107" s="40"/>
      <c r="L107" s="24">
        <v>11278.47</v>
      </c>
      <c r="M107" s="23" t="s">
        <v>416</v>
      </c>
    </row>
    <row r="108" spans="1:13" s="2" customFormat="1" ht="180">
      <c r="A108" s="11" t="s">
        <v>15</v>
      </c>
      <c r="B108" s="21">
        <v>101</v>
      </c>
      <c r="C108" s="21">
        <v>12891300000197</v>
      </c>
      <c r="D108" s="40" t="s">
        <v>154</v>
      </c>
      <c r="E108" s="19" t="s">
        <v>417</v>
      </c>
      <c r="F108" s="20" t="s">
        <v>414</v>
      </c>
      <c r="G108" s="22">
        <v>46080</v>
      </c>
      <c r="H108" s="40" t="s">
        <v>418</v>
      </c>
      <c r="I108" s="17">
        <v>327082.19</v>
      </c>
      <c r="J108" s="15">
        <v>46080</v>
      </c>
      <c r="K108" s="40"/>
      <c r="L108" s="24">
        <f>4060.33+16918.03+277857.85+28245.98</f>
        <v>327082.18999999994</v>
      </c>
      <c r="M108" s="23" t="s">
        <v>416</v>
      </c>
    </row>
    <row r="109" spans="1:13" s="2" customFormat="1">
      <c r="A109" s="41"/>
      <c r="B109" s="42"/>
      <c r="C109" s="42"/>
      <c r="D109" s="3"/>
      <c r="E109" s="43"/>
      <c r="F109" s="43"/>
      <c r="G109" s="44"/>
      <c r="H109" s="3"/>
      <c r="I109" s="45"/>
      <c r="M109" s="46"/>
    </row>
    <row r="110" spans="1:13" s="2" customFormat="1">
      <c r="A110" s="47" t="s">
        <v>419</v>
      </c>
      <c r="B110" s="47"/>
      <c r="C110" s="47"/>
      <c r="D110" s="4"/>
      <c r="F110" s="3"/>
      <c r="G110"/>
      <c r="H110"/>
      <c r="I110"/>
      <c r="J110"/>
      <c r="K110" s="48"/>
      <c r="L110"/>
      <c r="M110"/>
    </row>
    <row r="111" spans="1:13" s="2" customFormat="1">
      <c r="A111" s="49" t="str">
        <f>[1]Bens!A13</f>
        <v>Data da última atualização:03/03/2026</v>
      </c>
      <c r="B111" s="50"/>
      <c r="C111" s="4"/>
      <c r="D111" s="1"/>
      <c r="F111" s="3"/>
      <c r="G111"/>
      <c r="H111"/>
      <c r="I111"/>
      <c r="J111"/>
      <c r="K111"/>
      <c r="L111"/>
      <c r="M111"/>
    </row>
    <row r="112" spans="1:13" s="2" customFormat="1">
      <c r="A112" s="51" t="s">
        <v>420</v>
      </c>
      <c r="B112" s="51"/>
      <c r="C112" s="51"/>
      <c r="D112" s="51"/>
      <c r="F112" s="3"/>
      <c r="G112"/>
      <c r="H112"/>
      <c r="I112"/>
      <c r="J112"/>
      <c r="K112"/>
      <c r="L112"/>
      <c r="M112"/>
    </row>
    <row r="113" spans="1:14" s="2" customFormat="1">
      <c r="A113" s="51" t="s">
        <v>421</v>
      </c>
      <c r="B113" s="51"/>
      <c r="C113" s="51"/>
      <c r="D113" s="51"/>
      <c r="F113" s="3"/>
      <c r="G113"/>
      <c r="H113"/>
      <c r="I113"/>
      <c r="J113"/>
      <c r="K113"/>
      <c r="L113"/>
      <c r="M113"/>
    </row>
    <row r="114" spans="1:14" ht="15" customHeight="1">
      <c r="A114" s="52" t="s">
        <v>422</v>
      </c>
      <c r="B114" s="52"/>
      <c r="C114" s="52"/>
      <c r="D114" s="1"/>
    </row>
    <row r="115" spans="1:14" ht="15" customHeight="1"/>
    <row r="116" spans="1:14" ht="15" customHeight="1"/>
    <row r="117" spans="1:14" ht="15" customHeight="1"/>
    <row r="118" spans="1:14" ht="15" customHeight="1"/>
    <row r="119" spans="1:14" ht="15" customHeight="1"/>
    <row r="120" spans="1:14" ht="15" customHeight="1"/>
    <row r="121" spans="1:14" ht="15" customHeight="1"/>
    <row r="122" spans="1:14" ht="15" customHeight="1"/>
    <row r="123" spans="1:14" ht="15" customHeight="1"/>
    <row r="124" spans="1:14" ht="15" customHeight="1"/>
    <row r="125" spans="1:14" ht="15" customHeight="1"/>
    <row r="126" spans="1:14" ht="15" customHeight="1"/>
    <row r="127" spans="1:14" ht="15" customHeight="1">
      <c r="N127" s="53"/>
    </row>
    <row r="128" spans="1:14" ht="15" customHeight="1">
      <c r="N128" s="53"/>
    </row>
    <row r="129" spans="14:14" ht="15" customHeight="1">
      <c r="N129" s="53"/>
    </row>
    <row r="130" spans="14:14" ht="15" customHeight="1">
      <c r="N130" s="53"/>
    </row>
    <row r="131" spans="14:14" ht="15" customHeight="1">
      <c r="N131" s="53"/>
    </row>
    <row r="132" spans="14:14" ht="15" customHeight="1">
      <c r="N132" s="53"/>
    </row>
    <row r="133" spans="14:14" ht="15" customHeight="1"/>
    <row r="134" spans="14:14" ht="15" customHeight="1"/>
    <row r="135" spans="14:14" ht="15" customHeight="1"/>
    <row r="136" spans="14:14" ht="15" customHeight="1"/>
    <row r="137" spans="14:14" ht="15" customHeight="1"/>
    <row r="138" spans="14:14" ht="15" customHeight="1"/>
    <row r="139" spans="14:14" ht="15" customHeight="1"/>
    <row r="140" spans="14:14" ht="15" customHeight="1"/>
    <row r="141" spans="14:14" ht="15" customHeight="1"/>
    <row r="142" spans="14:14" ht="15" customHeight="1"/>
    <row r="143" spans="14:14" ht="15" customHeight="1"/>
    <row r="144" spans="14:1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48.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</sheetData>
  <mergeCells count="5">
    <mergeCell ref="A2:M2"/>
    <mergeCell ref="A3:E3"/>
    <mergeCell ref="A5:L5"/>
    <mergeCell ref="A112:D112"/>
    <mergeCell ref="A113:D113"/>
  </mergeCells>
  <conditionalFormatting sqref="C7:C109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7DF5F0F6-CA32-48AD-B066-296A98C6BD38}"/>
    <hyperlink ref="F8" r:id="rId2" xr:uid="{568713DD-B430-4D57-BA5A-003F92FDB0B2}"/>
    <hyperlink ref="F9" r:id="rId3" xr:uid="{E4424BC4-61F7-4F41-A740-522EF7BB309E}"/>
    <hyperlink ref="F23" r:id="rId4" xr:uid="{6B58A677-2C2D-4919-8E02-8EA4247A6674}"/>
    <hyperlink ref="F10" r:id="rId5" xr:uid="{482ED430-5631-46A1-96E0-D43548E9577B}"/>
    <hyperlink ref="F22" r:id="rId6" xr:uid="{2BD955FC-4FE2-41BA-BBE4-2B5B683E24E8}"/>
    <hyperlink ref="F11" r:id="rId7" xr:uid="{4026BE56-F701-4682-94BE-6A4BFE324086}"/>
    <hyperlink ref="F12" r:id="rId8" xr:uid="{054AAB38-E70E-49F9-9CA1-BB29658083AF}"/>
    <hyperlink ref="F21" r:id="rId9" xr:uid="{4C8BF5BF-319E-4CBC-9475-3E30B990E9FF}"/>
    <hyperlink ref="F13" r:id="rId10" xr:uid="{E5C329FB-DBC8-4E7D-BDF9-6413A6CA35DD}"/>
    <hyperlink ref="F20" r:id="rId11" xr:uid="{D81E7533-00BD-45FD-B4E3-F1D1274AE256}"/>
    <hyperlink ref="F14" r:id="rId12" xr:uid="{3F22D30A-C65E-4435-A554-F5397B8C4D2E}"/>
    <hyperlink ref="F19" r:id="rId13" xr:uid="{D8A52B00-D9FA-4028-98C6-BAE9AD37B855}"/>
    <hyperlink ref="F18" r:id="rId14" xr:uid="{8797B674-42C2-4A0E-B5FF-0F0B50660CAA}"/>
    <hyperlink ref="F15" r:id="rId15" xr:uid="{08835D57-A8AB-453E-B127-D0D4F019087A}"/>
    <hyperlink ref="F16" r:id="rId16" xr:uid="{D85EAEDB-447E-4332-889F-2D68C3454AC0}"/>
    <hyperlink ref="F17" r:id="rId17" xr:uid="{84CB3340-EED0-4CD6-A4D4-7CEA04DA9CD5}"/>
    <hyperlink ref="E7" r:id="rId18" xr:uid="{E59D2903-D050-4528-933C-E108E15E1B81}"/>
    <hyperlink ref="E8" r:id="rId19" xr:uid="{C1FF2AD5-986E-4DB6-BDE0-752585C5D22D}"/>
    <hyperlink ref="E9" r:id="rId20" xr:uid="{818C41E7-BFDE-4773-AF1C-924B0F0B5ACF}"/>
    <hyperlink ref="E10" r:id="rId21" xr:uid="{47D687AE-590A-4A2F-A691-886E85635F0F}"/>
    <hyperlink ref="E13" r:id="rId22" display="Liquidação da NE nº 2025NE0001210 - Ref. a prestação de serviço do sistema informatizado de registro e controle de ponto eletrônico, em ambiente web, para a Procuradoria-Geral de Justiça (CA 008/2025-MP/PGJ-1°T.A.).NF-n° 5503, competência de DEZEMBRO/2025 e demais documentos no SEI 2026.000600." xr:uid="{09403A95-E892-4659-A1D0-CA1CDEB27E6C}"/>
    <hyperlink ref="E11" r:id="rId23" xr:uid="{DD146528-0AF3-49BD-9AA2-E01CE9C261FA}"/>
    <hyperlink ref="E12" r:id="rId24" xr:uid="{AC184EC9-5EE4-4A81-9BD7-3DED758ACFBB}"/>
    <hyperlink ref="E14" r:id="rId25" xr:uid="{14AA601D-107A-42B2-AF12-83469E97DEDA}"/>
    <hyperlink ref="E16" r:id="rId26" display="Liquidação da NE nº 2026NE0000053 - Ref. serviço de fornecimento de energia elétrica dos Prédios Sede, Anexo Administrativo e Unidade da Belo Horizonte (CA 004/2024-MP/PGJ) relativo a DEZEMBRO/2025, conforme Fatura nº 869937.12/2025.00 e documentos no SEI 2026.000212." xr:uid="{85025E6B-8F40-4550-B153-511864DDC235}"/>
    <hyperlink ref="E18" r:id="rId27" xr:uid="{783B1AA7-AB97-40F9-9541-BAB9AA8672D0}"/>
    <hyperlink ref="E19" r:id="rId28" xr:uid="{CAC0AABB-ADF5-496A-8806-E24F395FCEAC}"/>
    <hyperlink ref="E20" r:id="rId29" xr:uid="{EDBF4188-FF47-45AC-8495-6B7985A5A4E4}"/>
    <hyperlink ref="E21" r:id="rId30" display="Liquidação da NE nº 2025NE0000017 - Ref. a prestação de serviços de publicação de atos oficiais e notas de interesse público desta Procuradoria-Geral de Justiça/Ministério Públido do Estado do Amazonas em jornal diário de grande circulação no Estado do Amazonas, referente aos serviços prestados no período de OUTUBRO/2025, descritos na NF nº 28759 e demais documentos no SEI 2025.025482." xr:uid="{843C9BA6-69FF-4441-AF79-472CD289BCA1}"/>
    <hyperlink ref="E22" r:id="rId31" display="Liquidação da NE nº 2025NE0000017 - Ref. a prestação de serviços de publicação de atos oficiais e notas de interesse público desta Procuradoria-Geral de Justiça/Ministério Públido do Estado do Amazonas em jornal diário de grande circulação no Estado do Amazonas, referente aos serviços prestados no período de NOVEMBRO/2025, descritos na NF nº 29249 e demais documentos no SEI 2025.027644." xr:uid="{6E0B3B1C-1213-4138-9343-3D08BDF05F16}"/>
    <hyperlink ref="E23" r:id="rId32" display="Liquidação da NE nº 2025NE0000017 - Ref. a prestação de serviços de publicação de atos oficiais e notas de interesse público desta Procuradoria-Geral de Justiça/Ministério Públido do Estado do Amazonas em jornal diário de grande circulação no Estado do Amazonas, referente aos serviços prestados no período de DEZEMBRO/2025, descritos na NF nº 29509 e demais documentos no SEI 2026.000237." xr:uid="{1C1AF31B-5933-4DEE-A573-3B8FE2BAA310}"/>
    <hyperlink ref="E15" r:id="rId33" display="Liquidação da NE nº 2025NE0002506 - Ref. serviço de fornecimento de energia elétrica dos Prédios Sede, Anexo Administrativo e Unidade da Belo Horizonte (CA 004/2024-MP/PGJ) relativo a DEZEMBRO/2025, conforme Fatura nº 869937.12/2025.00 e documentos no SEI 2026.000212." xr:uid="{358888B2-3787-45F4-B65B-38E588D4B78E}"/>
    <hyperlink ref="F24" r:id="rId34" xr:uid="{A9C31305-BE53-4A3D-8CB1-16C0840EBA56}"/>
    <hyperlink ref="F25" r:id="rId35" xr:uid="{03DE3BFA-6731-4A4E-BE13-13F7C2FEC20C}"/>
    <hyperlink ref="F26" r:id="rId36" xr:uid="{3557CBC8-767C-4DAA-A0A1-FC61B6B03ED6}"/>
    <hyperlink ref="F27" r:id="rId37" xr:uid="{3B32A8F6-764B-4B66-9D05-40BAE1A13A30}"/>
    <hyperlink ref="F28" r:id="rId38" xr:uid="{22B11951-1DF3-4B09-BAFF-E0110F0AB30C}"/>
    <hyperlink ref="F29" r:id="rId39" xr:uid="{4BE71E08-F4DC-48ED-B7F4-789934C95706}"/>
    <hyperlink ref="F30" r:id="rId40" xr:uid="{64CEFA61-7BDF-4786-B54F-5F2FB6083709}"/>
    <hyperlink ref="F31" r:id="rId41" xr:uid="{65B7BFFC-B094-4BDE-94D0-1A4835ECFF34}"/>
    <hyperlink ref="F32" r:id="rId42" xr:uid="{DFB8BE36-61CE-4B2A-8DAB-0F8F72B88ED4}"/>
    <hyperlink ref="F33" r:id="rId43" xr:uid="{4B215DFE-DF4F-4EB8-B4D2-B3C17D51E344}"/>
    <hyperlink ref="F34" r:id="rId44" xr:uid="{FC80B108-09AC-413D-B2D6-6FE62A0CBD76}"/>
    <hyperlink ref="F35" r:id="rId45" xr:uid="{1E7D1C18-A3F4-4818-A63C-B1C359E37897}"/>
    <hyperlink ref="F36" r:id="rId46" xr:uid="{1E8FF664-C63C-4E21-9EB3-4F27E878A63D}"/>
    <hyperlink ref="F37" r:id="rId47" xr:uid="{953786EF-70F0-4DA7-B854-1BA540B834A1}"/>
    <hyperlink ref="F38" r:id="rId48" xr:uid="{D6C65722-A5DE-465E-BAA2-93A15E307EB3}"/>
    <hyperlink ref="F39" r:id="rId49" xr:uid="{3AA3AF3C-F139-4257-BF73-85AFD35EE746}"/>
    <hyperlink ref="F40" r:id="rId50" xr:uid="{E48E154C-B20F-4490-9D78-76997CC60ABB}"/>
    <hyperlink ref="F41" r:id="rId51" xr:uid="{5A82D270-E7B3-4158-B985-C7D369A6A232}"/>
    <hyperlink ref="F42" r:id="rId52" xr:uid="{221A4F7C-D47A-4CA8-9425-CE81E36E920D}"/>
    <hyperlink ref="F43" r:id="rId53" xr:uid="{655706A1-EBA1-4458-A437-176547DD3136}"/>
    <hyperlink ref="F44" r:id="rId54" xr:uid="{4DBD9445-4987-4A52-A1DE-2C7A7D962C69}"/>
    <hyperlink ref="E25" r:id="rId55" display="Liquidação da NE nº 2025NE0002789 - Ref. Serviço de Locação e Mensalidade de Link (Tefé) e Serviço de Locação e Mensalidade de Link (Coari, Humaitá, Iranduba, Itacoatiara, Manacapuru, Maués e Parintins) (CA 009/2024-MP/PGJ - 1° TA) relativo a AGOSTO/25 conforme NFS-e n° 202500000002027 e documentos no PI-SEI 2025.022958." xr:uid="{FD7B1EB8-266F-477D-8AB4-DC0790FA5B44}"/>
    <hyperlink ref="E26" r:id="rId56" display="Liquidação da NE nº 2025NE0000037 - Ref. Serviço de Locação e Mensalidade de Link (Tefé) e Serviço de Locação e Mensalidade de Link (Coari, Humaitá, Iranduba, Itacoatiara, Manacapuru, Maués e Parintins) (CA 009/2024-MP/PGJ - 1° TA) relativo a AGOSTO/25 conforme NFS-e n° 202500000002027 e documentos no PI-SEI 2025.022958." xr:uid="{0841437C-1C02-43B6-BE50-516E4BCB9171}"/>
    <hyperlink ref="E27" r:id="rId57" display="Liquidação da NE nº 2026NE0000159 - Ref. Serviço de Locação e Mensalidade de Link (Tefé) e Serviço de Locação e Mensalidade de Link (Coari, Humaitá, Iranduba, Itacoatiara, Manacapuru, Maués e Parintins) (CA 009/2024-MP/PGJ - 1° TA) relativo a AGOSTO/25 conforme NFS-e n° 202500000002027 e documentos no PI-SEI 2025.022958." xr:uid="{00E6D8EA-15D4-4AC6-BDC8-AB726A716F77}"/>
    <hyperlink ref="E28" r:id="rId58" display="Liquidação da NE nº 2026NE0000159 - Ref. Serviço de Locação e Mensalidade de Link (Tefé) e Serviço de Locação e Mensalidade de Link (Coari, Humaitá, Iranduba, Itacoatiara, Manacapuru, Maués e Parintins) (CA 009/2024-MP/PGJ - 1° TA) relativo a AGOSTO/25 conforme NFS-e n°202500000002028 e documentos no PI-SEI 2025.022958." xr:uid="{895FD91A-33F1-45D3-ACB4-BB4016B8C946}"/>
    <hyperlink ref="E29" r:id="rId59" display="Liquidação da NE nº 2026NE0000159 - Ref. Serviço de Locação e Mensalidade de Link (Tefé) e Serviço de Locação e Mensalidade de Link (Coari, Humaitá, Iranduba, Itacoatiara, Manacapuru, Maués e Parintins) (CA 009/2024-MP/PGJ - 1° TA) relativo a SETEMBRO/25 conforme NFS-e n°202500000002044 e documentos no PI-SEI 2025.024197." xr:uid="{137B12BF-CC46-4F39-9E3E-1D599E1B94C9}"/>
    <hyperlink ref="E30" r:id="rId60" display="Liquidação da NE nº 2026NE0000159 - Ref. Serviço de Locação e Mensalidade de Link (Tefé) e Serviço de Locação e Mensalidade de Link (Coari, Humaitá, Iranduba, Itacoatiara, Manacapuru, Maués e Parintins) (CA 009/2024-MP/PGJ - 1° TA) relativo a SETEMBRO/25 conforme NFS-e n°202500000002043 e documentos no PI-SEI 2025.024197." xr:uid="{E9123013-8436-4E12-85D6-DB1209E5E1CB}"/>
    <hyperlink ref="E31" r:id="rId61" xr:uid="{40AF619D-E8B5-43BC-97F3-AB009E111EE7}"/>
    <hyperlink ref="E32" r:id="rId62" xr:uid="{4D912B04-689E-477B-9BA4-8BF524B84BDD}"/>
    <hyperlink ref="E33" r:id="rId63" xr:uid="{5E7FAD71-F0D4-4D1F-87A5-D9D8BFAEEFED}"/>
    <hyperlink ref="E36" r:id="rId64" xr:uid="{BF3EA211-D0B2-4818-9850-F8691D2A3C1F}"/>
    <hyperlink ref="E34" r:id="rId65" xr:uid="{773CD576-7DD0-4D71-8534-330B44802F2A}"/>
    <hyperlink ref="E35" r:id="rId66" xr:uid="{A3692DEC-FBEF-4F81-A675-BC51779B4045}"/>
    <hyperlink ref="E45" r:id="rId67" xr:uid="{3BF87760-6F0D-4714-9DBD-B3F237F3692A}"/>
    <hyperlink ref="E40" r:id="rId68" xr:uid="{424DA773-63DC-4066-934C-6E4F50EA85C9}"/>
    <hyperlink ref="E41" r:id="rId69" xr:uid="{E17FBFE4-30DC-46C1-9C9F-DB5BE1E06049}"/>
    <hyperlink ref="E42" r:id="rId70" xr:uid="{8A551716-BABF-42C2-BED7-8A79D64AEF45}"/>
    <hyperlink ref="E44" r:id="rId71" xr:uid="{4538ACF3-C674-4295-97F9-0F0F95C6CAA3}"/>
    <hyperlink ref="F45" r:id="rId72" xr:uid="{5C9CD62B-E4EE-40E6-9681-751350A14701}"/>
    <hyperlink ref="E47" r:id="rId73" xr:uid="{A3C91D63-2705-4EF7-92C7-3DDF42988AD3}"/>
    <hyperlink ref="E48" r:id="rId74" xr:uid="{EA619745-B3CE-45A8-A38A-6B8F2B3DD3CB}"/>
    <hyperlink ref="E49" r:id="rId75" xr:uid="{2A514600-6E73-4F08-A140-3630DBAB1D45}"/>
    <hyperlink ref="E50" r:id="rId76" xr:uid="{97E8DEFE-C19E-4FF9-97A3-DE2BA00AFCDA}"/>
    <hyperlink ref="E46" r:id="rId77" xr:uid="{9A10ACCC-0A30-484E-A056-E66EDAA727F9}"/>
    <hyperlink ref="E52" r:id="rId78" xr:uid="{E04E70B1-6C21-4DF4-A518-B29B3F79CC7D}"/>
    <hyperlink ref="E53" r:id="rId79" xr:uid="{95B828F6-3E41-41FE-A5F1-5243BBC868DE}"/>
    <hyperlink ref="E54" r:id="rId80" xr:uid="{F1E55973-6A0E-41D9-A837-5078D3C99830}"/>
    <hyperlink ref="E56" r:id="rId81" display="Liquidação da NE nº 2025NE0001635 - Pestação de serviço de solução de firewall de próxima geração em alta disponibilidade, com monitoramento (CA 004/2023 - MP/PGJ) ref. a SETEMBRO/2025 (parcela 24 de 48) conforme NFS-e n° 113, e demais documentos no SEI 2025.023441." xr:uid="{A206C202-9175-4628-A450-E641536BB4CD}"/>
    <hyperlink ref="E57" r:id="rId82" display="Liquidação da NE nº 2025NE0001635 - Pestação de serviço de solução de firewall de próxima geração em alta disponibilidade, com monitoramento (CA 004/2023 - MP/PGJ) ref. a SETEMBRO/2025 (parcela 24 de 48) conforme NFS-e n° 114, e demais documentos no SEI 2025.023441" xr:uid="{9CC2870B-9CB0-48B7-AC24-6DC964F00ACE}"/>
    <hyperlink ref="E58" r:id="rId83" display="Liquidação da NE nº 2026NE0000158 - Pestação de serviço de solução de firewall de próxima geração em alta disponibilidade, com monitoramento (CA 004/2023 - MP/PGJ) ref. a SETEMBRO/2025 (parcela 24 de 48) conforme NFS-e n° 114, e demais documentos no SEI 2025.023441." xr:uid="{287FCA64-E4B1-4624-BAFF-73016F783496}"/>
    <hyperlink ref="E59" r:id="rId84" display="Liquidação da NE nº 2026NE0000158 - Ref. a pestação de serviço de solução de firewall de próxima geração em alta disponibilidade, com monitoramento (CA 004/2023 - MP/PGJ) ref. a OUTUBRO/2025 (parcela 25 de 48) conforme NFS-e n° 128 e demais documentos no SEI 2025.026582." xr:uid="{F915DC7C-838F-40F0-9A8F-6ACAE394401C}"/>
    <hyperlink ref="E60" r:id="rId85" display="Liquidação da NE nº 2026NE0000158 - Ref. a pestação de serviço de solução de firewall de próxima geração em alta disponibilidade, com monitoramento (CA 004/2023 - MP/PGJ) ref. a OUTUBRO/2025 (parcela 25 de 48) conforme NFS-e n° 129 e demais documentos no SEI 2025.026582." xr:uid="{345AA92D-F1C6-4330-9300-CD48AB321ABF}"/>
    <hyperlink ref="E61" r:id="rId86" display="Liquidação da NE nº 2025NE0001187 -  Ref. a  Prestação de serviço de emissão, reserva e remarcação de bilhetes para voos nacionais e internacionais (C.A. N° 019/2023 - MP/PGJ - 3ºT.A.) referente a JANEIRO/2026, conforme Fatura N° 15744 e demais documentos contidos no SEI 2026.002397." xr:uid="{3746AE2C-B5A6-40D9-9B06-A80AFC9800D3}"/>
    <hyperlink ref="E63" r:id="rId87" xr:uid="{504C38C9-8658-4C52-9C6D-69E2D331779A}"/>
    <hyperlink ref="E64" r:id="rId88" xr:uid="{796385E0-AF94-4725-B4DC-7B203B7950CC}"/>
    <hyperlink ref="E62" r:id="rId89" xr:uid="{9821A4C2-FF44-4986-8B7B-C929C2090F1B}"/>
    <hyperlink ref="E69" r:id="rId90" xr:uid="{9A14AF4B-AD74-464D-A8F0-18907AB85553}"/>
    <hyperlink ref="E70" r:id="rId91" display="Liquidação da NE nº 2026NE0000159 - Ref. Serviço de Locação e Mensalidade de Link (Tefé) e Serviço de Locação e Mensalidade de Link (Coari, Humaitá, Iranduba, Itacoatiara, Manacapuru, Maués e Parintins) (CA 009/2024-MP/PGJ - 1° TA) relativo a OUTUBRO/2025 conforme NFS-e n° 202600000000150 e documentos no PI-SEI 2026.000463." xr:uid="{F2F40FDE-DB13-41DE-9EDA-9366FC939DB0}"/>
    <hyperlink ref="E71" r:id="rId92" display="Liquidação da NE nº 2026NE0000159 - Ref. Serviço de Locação e Mensalidade de Link (Tefé) e Serviço de Locação e Mensalidade de Link (Coari, Humaitá, Iranduba, Itacoatiara, Manacapuru, Maués e Parintins) (CA 009/2024-MP/PGJ - 1° TA) relativo a OUTUBRO/2025 conforme NFS-e n° 202600000000151 e documentos no PI-SEI 2026.000463." xr:uid="{30EDAEC5-D788-42CB-9DBB-48331CDBEAC7}"/>
    <hyperlink ref="F46" r:id="rId93" xr:uid="{C1D45C82-A1D3-4626-BBCF-FC2C9F5A8C90}"/>
    <hyperlink ref="F47" r:id="rId94" xr:uid="{BC1C7C61-6C59-4127-BC34-E20B5916A267}"/>
    <hyperlink ref="F48" r:id="rId95" xr:uid="{14DB47ED-599A-41D9-937F-5B976AEF5E54}"/>
    <hyperlink ref="F49" r:id="rId96" xr:uid="{30A3DC5D-AFD4-4CC0-A846-C6C06AE79B7A}"/>
    <hyperlink ref="F50" r:id="rId97" xr:uid="{8D7DA269-D9A3-4B5B-A1AB-FF25BAD47059}"/>
    <hyperlink ref="F51" r:id="rId98" xr:uid="{208771E0-BB7B-4433-A19F-487DC6661212}"/>
    <hyperlink ref="F52" r:id="rId99" xr:uid="{855601AE-A33B-4BD1-AF31-0B13C6F780EB}"/>
    <hyperlink ref="F53" r:id="rId100" xr:uid="{15D8CB41-7231-4D07-A4A7-13B87AA38C70}"/>
    <hyperlink ref="F54" r:id="rId101" xr:uid="{FCB1AB45-9D84-4391-B1C7-EF2BF14EC76A}"/>
    <hyperlink ref="F55" r:id="rId102" xr:uid="{BE0FE73D-4493-4A29-9431-46104642E840}"/>
    <hyperlink ref="F56" r:id="rId103" xr:uid="{59898683-B69F-4510-827D-191B1998309D}"/>
    <hyperlink ref="F57" r:id="rId104" xr:uid="{7B8C2511-B261-47C3-A3C3-99421A96DD18}"/>
    <hyperlink ref="F58" r:id="rId105" xr:uid="{4103F2DF-80E5-46B2-B3ED-FD9079CEA02B}"/>
    <hyperlink ref="F59" r:id="rId106" xr:uid="{F71A0091-1D74-451B-BA28-061C068216BF}"/>
    <hyperlink ref="F60" r:id="rId107" xr:uid="{703D0283-78F3-4787-BBAA-02A2F512426A}"/>
    <hyperlink ref="F61" r:id="rId108" xr:uid="{0CD45E65-BCCB-4CB6-89AC-AAC68CC7463E}"/>
    <hyperlink ref="F62" r:id="rId109" xr:uid="{1229CE0C-0383-4136-A09C-56DAFDE14E73}"/>
    <hyperlink ref="F63" r:id="rId110" xr:uid="{299F2BA6-DEF0-4B22-B9F0-711BA161655A}"/>
    <hyperlink ref="F64" r:id="rId111" xr:uid="{8ACBDF09-3AE9-4A6A-8E28-CB778D226A7F}"/>
    <hyperlink ref="F65" r:id="rId112" xr:uid="{D07C1837-D21A-41F0-A420-613016191723}"/>
    <hyperlink ref="F66" r:id="rId113" xr:uid="{CA77B77E-E75C-420E-A728-A6CF4EDF5746}"/>
    <hyperlink ref="F67" r:id="rId114" xr:uid="{8E8453BB-2FC5-4A4C-B706-A3E66FE2DA60}"/>
    <hyperlink ref="F68" r:id="rId115" xr:uid="{04C59B3F-C812-4095-BA28-D4C1DC9A8938}"/>
    <hyperlink ref="F69" r:id="rId116" xr:uid="{8D1AAFAB-5E26-47C4-AB29-C3776F30890C}"/>
    <hyperlink ref="F70" r:id="rId117" xr:uid="{3B391D81-461F-49A3-A1A1-1F7EC86995B3}"/>
    <hyperlink ref="F71" r:id="rId118" display="202600000000151/2026" xr:uid="{6E22466B-11A2-4B5E-A31A-D9ACCB17FE0F}"/>
    <hyperlink ref="F72" r:id="rId119" xr:uid="{69D7B431-C4FE-4567-93C8-631190AE8526}"/>
    <hyperlink ref="F73" r:id="rId120" xr:uid="{8554D884-90B6-4E7C-AA10-29AAFB67C062}"/>
    <hyperlink ref="F74" r:id="rId121" xr:uid="{B39608E8-FE09-40E0-B56E-9ABBA31D58A0}"/>
    <hyperlink ref="F75" r:id="rId122" display="2026000000000324/2025" xr:uid="{9B4D80F3-1A84-4A9E-B20C-AD25F9748E74}"/>
    <hyperlink ref="F76" r:id="rId123" display="2026000000000325/2025" xr:uid="{A25D0772-5DCD-478A-A57B-732588D3C1FC}"/>
    <hyperlink ref="F77" r:id="rId124" display="2026000000000325/2025" xr:uid="{1C2C62C2-CFD6-41ED-9DE3-2AE32BD1806C}"/>
    <hyperlink ref="E72" r:id="rId125" xr:uid="{DD2EBB12-DDB2-478F-B09F-2006F1E31BBA}"/>
    <hyperlink ref="E73" r:id="rId126" xr:uid="{581CACD4-F491-4AC3-AE14-B9A1C3088D53}"/>
    <hyperlink ref="E74" r:id="rId127" xr:uid="{E95D9B51-4623-4731-8C55-0D179CCDF3C2}"/>
    <hyperlink ref="E75" r:id="rId128" display="Liquidação da NE nº 2026NE0000159 - Ref. Serviço de Locação e Mensalidade de Link (Tefé) e Serviço de Locação e Mensalidade de Link (Coari, Humaitá, Iranduba, Itacoatiara, Manacapuru, Maués e Parintins) (CA 009/2024-MP/PGJ - 1° TA) relativo a NOVEMBRO/25 conforme NF-e n°2026000000000324 e documentos no SEI 2026.002621." xr:uid="{D325737E-100D-4533-AB3B-7F1113C2258E}"/>
    <hyperlink ref="E76" r:id="rId129" display="Liquidação da NE nº 2026NE0000159 - Ref. Serviço de Locação e Mensalidade de Link (Tefé) e Serviço de Locação e Mensalidade de Link (Coari, Humaitá, Iranduba, Itacoatiara, Manacapuru, Maués e Parintins) (CA 009/2024-MP/PGJ - 1° TA) relativo a NOVEMBRO/25 conforme NF-e n°2026000000000324 e documentos no SEI 2026.002621." xr:uid="{BF13C7C3-2786-494C-82AF-F876D869C9FD}"/>
    <hyperlink ref="E77" r:id="rId130" display="Liquidação da NE nº 2026NE0000167 - Ref. Serviço de Locação e Mensalidade de Link (Tefé) e Serviço de Locação e Mensalidade de Link (Coari, Humaitá, Iranduba, Itacoatiara, Manacapuru, Maués e Parintins) (CA 009/2024-MP/PGJ - 1° TA) relativo a NOVEMBRO/25 conforme NF-e n° 2026000000000325 e documentos no SEI 2026.002621." xr:uid="{F95FFF62-7068-456D-961F-A7E8030832AB}"/>
    <hyperlink ref="F80" r:id="rId131" xr:uid="{061BC5A1-788B-4591-8C44-0314FDCFBDA4}"/>
    <hyperlink ref="F81" r:id="rId132" xr:uid="{816FF137-54F6-4466-B768-EBCC191F31C0}"/>
    <hyperlink ref="F82" r:id="rId133" xr:uid="{01903105-331B-4761-BE90-D4ACB8C5EEAF}"/>
    <hyperlink ref="F83" r:id="rId134" xr:uid="{17B694AE-0FC2-44EE-BD55-645A6EF3D00D}"/>
    <hyperlink ref="F85" r:id="rId135" display="202500000000612/2025" xr:uid="{CA4BC858-22B8-44FE-8FFF-47B34E19AC7C}"/>
    <hyperlink ref="F86" r:id="rId136" display="202500000000613/2025" xr:uid="{C87D0EA3-B895-47DB-BF54-87764B4E3B9C}"/>
    <hyperlink ref="E80" r:id="rId137" xr:uid="{54FF43DA-C1EB-479F-BB10-260B8BD8ED12}"/>
    <hyperlink ref="E81" r:id="rId138" xr:uid="{D7083AA0-4BA5-4346-9C0E-029D87780E40}"/>
    <hyperlink ref="E82" r:id="rId139" xr:uid="{79D000AD-ADCF-46D0-A6A8-351EA76311C5}"/>
    <hyperlink ref="F84" r:id="rId140" xr:uid="{D84CF575-9C4F-4DAF-8939-06623950F1AC}"/>
    <hyperlink ref="E83" r:id="rId141" xr:uid="{94D1A2AB-32C1-4BF6-8DBD-4EF832E4CECB}"/>
    <hyperlink ref="E85" r:id="rId142" display="Liquidação da NE nº 2026NE0000167 Ref. Serviço de Locação e Mensalidade de Link (Tefé) e Serviço de Locação e Mensalidade de Link (Coari, Humaitá, Iranduba, Itacoatiara, Manacapuru, Maués e Parintins) (CA 009/2024-MP/PGJ - 1° TA) relativo a FEVEREIRO/2025 conforme NFS-e n°202500000000612 e documentos no PI-SEI 2025.024604." xr:uid="{AB31C5DE-7A1E-4D95-A267-E9AFB8AA4EF5}"/>
    <hyperlink ref="E86" r:id="rId143" display="Liquidação da NE nº 2026NE0000167 - Ref. Serviço de Locação e Mensalidade de Link (Tefé) e Serviço de Locação e Mensalidade de Link (Coari, Humaitá, Iranduba, Itacoatiara, Manacapuru, Maués e Parintins) (CA 009/2024-MP/PGJ - 1° TA) relativo a FEVEREIRO/2025 conforme NFS-e n° 202500000000613  e documentos no PI-SEI 2025.024604." xr:uid="{3DD9F959-8CF6-4B2A-9D72-01E974961524}"/>
    <hyperlink ref="E84" r:id="rId144" xr:uid="{FE1C1F95-8045-4842-BB8D-951022AD5445}"/>
    <hyperlink ref="E79" r:id="rId145" xr:uid="{572714E2-3497-41C3-BE3E-73BC64C73732}"/>
    <hyperlink ref="E78" r:id="rId146" xr:uid="{DAEC95DD-F6AB-4787-864F-17618150FC66}"/>
    <hyperlink ref="F78" r:id="rId147" xr:uid="{082AE1AF-AD41-43F3-9A6F-72A22A03AACE}"/>
    <hyperlink ref="F79" r:id="rId148" xr:uid="{77FEA765-E874-4E66-A528-6ABE2A69DD8F}"/>
    <hyperlink ref="F87" r:id="rId149" xr:uid="{6E16C239-B304-4F31-8E3E-4FB0D6731796}"/>
    <hyperlink ref="E87" r:id="rId150" xr:uid="{F7E47ED5-5E5D-4807-8E3E-8E89D4F8B2A0}"/>
    <hyperlink ref="E88" r:id="rId151" xr:uid="{884EB5A1-A22F-4FEE-84F6-752FF0FB2659}"/>
    <hyperlink ref="E89" r:id="rId152" xr:uid="{E0A0C0E7-06F9-44D1-B919-DF1EEB43FA8E}"/>
    <hyperlink ref="E90" r:id="rId153" xr:uid="{D58A990F-D0B0-46EA-BBDE-97B76E9FE779}"/>
    <hyperlink ref="E91" r:id="rId154" xr:uid="{6B5912B0-DF22-4F80-8676-37388B3860C1}"/>
    <hyperlink ref="E92" r:id="rId155" xr:uid="{2E234D73-190F-4A73-9665-CCF5C5C6F29A}"/>
    <hyperlink ref="E93" r:id="rId156" xr:uid="{66603E78-79A4-43D2-A75A-703928569708}"/>
    <hyperlink ref="E94" r:id="rId157" xr:uid="{4B63FABD-D931-4CB3-B865-CF49F5B1A6C0}"/>
    <hyperlink ref="E95" r:id="rId158" xr:uid="{1A9B5B18-9010-4491-81F9-FF8BEC5F9EBE}"/>
    <hyperlink ref="E96" r:id="rId159" xr:uid="{50729528-3516-4025-841A-1375A233EE59}"/>
    <hyperlink ref="E97" r:id="rId160" xr:uid="{73BA6C07-2A53-4CE6-9216-CB648343B4EE}"/>
    <hyperlink ref="E98" r:id="rId161" xr:uid="{FC7621CD-09AA-4CE3-AD37-0AAD3FF88F1D}"/>
    <hyperlink ref="E99" r:id="rId162" xr:uid="{6BCFB5E2-7739-4300-8280-AB39913D7619}"/>
    <hyperlink ref="E100" r:id="rId163" xr:uid="{F5DBAF43-0769-4CA7-857E-37E5934D2128}"/>
    <hyperlink ref="E101" r:id="rId164" xr:uid="{CE59EB6B-144A-4A44-9F55-E755ADE2B3AE}"/>
    <hyperlink ref="E102" r:id="rId165" xr:uid="{F413B8DB-D177-4DC2-B6D0-A84D6F6D3C1F}"/>
    <hyperlink ref="F88" r:id="rId166" xr:uid="{5736C174-ED23-446E-98CB-6723D4B1EFF6}"/>
    <hyperlink ref="F89" r:id="rId167" xr:uid="{D3AF3445-E77F-4D15-82B7-9ABD6CD50845}"/>
    <hyperlink ref="F90" r:id="rId168" xr:uid="{A13C0568-F474-4ACF-A084-F24F93C16578}"/>
    <hyperlink ref="F91" r:id="rId169" xr:uid="{6B32506F-4FC3-4FF7-9BBF-3C3A2265B4AB}"/>
    <hyperlink ref="F92" r:id="rId170" xr:uid="{29E2818D-951E-4BAC-A5C3-555AC6291396}"/>
    <hyperlink ref="F93" r:id="rId171" xr:uid="{C2F6E07B-4DB5-4093-9004-C2A609FA0092}"/>
    <hyperlink ref="F94" r:id="rId172" xr:uid="{B7E4757B-9335-429B-9764-D450DB71A0F5}"/>
    <hyperlink ref="F95" r:id="rId173" xr:uid="{35D98707-7116-48D8-A8E4-7C8FEFEBDADF}"/>
    <hyperlink ref="F96" r:id="rId174" xr:uid="{54B123AC-5FCA-4E02-B48C-8347A575202B}"/>
    <hyperlink ref="F97" r:id="rId175" xr:uid="{370A7287-4801-4A88-873C-DB4DDB03A5F2}"/>
    <hyperlink ref="F98" r:id="rId176" xr:uid="{725D8C0E-4968-49D3-9948-4E449509EFE5}"/>
    <hyperlink ref="F99" r:id="rId177" xr:uid="{4C281F8D-4DAA-4324-8605-93E67BE7AF58}"/>
    <hyperlink ref="F100" r:id="rId178" xr:uid="{BB8744C5-8AAE-49CD-AE47-28EECF0C2EDC}"/>
    <hyperlink ref="F101" r:id="rId179" xr:uid="{18357F4B-A6C2-4279-BEBF-DD9864114D08}"/>
    <hyperlink ref="F102" r:id="rId180" xr:uid="{CACC4A90-26D2-4F6C-B358-9BC03122F16B}"/>
    <hyperlink ref="F103" r:id="rId181" xr:uid="{2C57E2C5-88D1-4B4C-8A5C-06413C131133}"/>
    <hyperlink ref="F104" r:id="rId182" xr:uid="{29D5F8BC-6203-43F7-943E-7E1290F9E809}"/>
    <hyperlink ref="F105" r:id="rId183" xr:uid="{4F198B6E-4B5B-4B4E-A4E2-A4A36B86F73F}"/>
    <hyperlink ref="F106" r:id="rId184" xr:uid="{C08A70AE-BDB1-4C55-8AF8-DF719D518906}"/>
    <hyperlink ref="F107" r:id="rId185" xr:uid="{35689F2D-2175-4289-AB7E-D3B58B42A8F0}"/>
    <hyperlink ref="F108" r:id="rId186" xr:uid="{A22ADE46-14F5-4DD6-83F8-09924D89429B}"/>
    <hyperlink ref="E103" r:id="rId187" xr:uid="{9839E398-57B9-4B4E-BED9-7404D716BCFA}"/>
    <hyperlink ref="E104" r:id="rId188" xr:uid="{7EAAD11C-5682-4D96-B801-D82E0B0481B2}"/>
    <hyperlink ref="E105" r:id="rId189" xr:uid="{BD06A4E0-F661-4BC0-8911-8CC83AE19B59}"/>
    <hyperlink ref="E106" r:id="rId190" display="https://www.mpam.mp.br/images/CT_19-2024_-_MP-PGJ_419d8.pdf" xr:uid="{C65FF941-B361-4F1D-8512-00179EEB35F5}"/>
    <hyperlink ref="E107" r:id="rId191" display="Liquidação da NE nº 2025NE0001841 - Ref. prestação de serviços continuados de limpeza e conservação, higienização, serviços de copa, garçom, lavagem de veículos, jardinagem e manutenção predial e recepção (CA 018/2025-MP/PGJ) relativo a JANEIRO/2026, conforme NF-nº 196 e documentos no SEI 2026.002490." xr:uid="{C2D3599A-F52D-4412-9683-84E2ACAE52D5}"/>
    <hyperlink ref="E108" r:id="rId192" display="Liquidação da NE nº 2026NE0000005 - Ref. prestação de serviços continuados de limpeza e conservação, higienização, serviços de copa, garçom, lavagem de veículos, jardinagem e manutenção predial e recepção (CA 018/2025-MP/PGJ) relativo a JANEIRO/2026, conforme NF-nº 196 e documentos no SEI 2026.002490." xr:uid="{40D756C9-B470-49CA-A4A2-2F2CCCB0FBF6}"/>
  </hyperlinks>
  <pageMargins left="0.511811024" right="0.511811024" top="0.78740157499999996" bottom="0.78740157499999996" header="0.31496062000000002" footer="0.31496062000000002"/>
  <pageSetup scale="36" orientation="portrait" r:id="rId193"/>
  <drawing r:id="rId19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06FD91F7-EBEE-4B7A-8437-1824F5FD1063}"/>
</file>

<file path=customXml/itemProps2.xml><?xml version="1.0" encoding="utf-8"?>
<ds:datastoreItem xmlns:ds="http://schemas.openxmlformats.org/officeDocument/2006/customXml" ds:itemID="{17DE1310-AE0F-439C-A710-5C5BF7BA1B6D}"/>
</file>

<file path=customXml/itemProps3.xml><?xml version="1.0" encoding="utf-8"?>
<ds:datastoreItem xmlns:ds="http://schemas.openxmlformats.org/officeDocument/2006/customXml" ds:itemID="{A917F108-7A27-4EB2-B25F-EA59283E1B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Serviços</vt:lpstr>
      <vt:lpstr>Serviços!Area_de_impressao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2026-03-03T12:00:03Z</dcterms:created>
  <dcterms:modified xsi:type="dcterms:W3CDTF">2026-03-03T12:00:25Z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