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1 - ORDEM CRONOLÓGICA DE PAGAMENTOS/07. Julho/"/>
    </mc:Choice>
  </mc:AlternateContent>
  <xr:revisionPtr revIDLastSave="0" documentId="8_{DD0754CE-7E15-4AD9-AE89-167E163B7666}" xr6:coauthVersionLast="47" xr6:coauthVersionMax="47" xr10:uidLastSave="{00000000-0000-0000-0000-000000000000}"/>
  <bookViews>
    <workbookView xWindow="-24120" yWindow="-120" windowWidth="24240" windowHeight="13020" xr2:uid="{6AF0A16D-8E49-42DB-BA7A-33DC8D01E460}"/>
  </bookViews>
  <sheets>
    <sheet name="Serviços" sheetId="1" r:id="rId1"/>
  </sheets>
  <externalReferences>
    <externalReference r:id="rId2"/>
  </externalReferences>
  <definedNames>
    <definedName name="_xlnm._FilterDatabase" localSheetId="0" hidden="1">Serviços!$D$6:$D$91</definedName>
    <definedName name="_xlnm.Print_Area" localSheetId="0">Serviços!$A$1:$M$106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02" i="1" l="1"/>
  <c r="L100" i="1"/>
  <c r="L99" i="1"/>
  <c r="L98" i="1"/>
  <c r="L93" i="1"/>
  <c r="L92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7" i="1"/>
  <c r="L66" i="1"/>
  <c r="L65" i="1"/>
  <c r="L64" i="1"/>
  <c r="L63" i="1"/>
  <c r="L62" i="1"/>
  <c r="L61" i="1"/>
  <c r="L60" i="1"/>
  <c r="L59" i="1"/>
  <c r="L58" i="1"/>
  <c r="L55" i="1"/>
  <c r="L54" i="1"/>
  <c r="L53" i="1"/>
  <c r="L51" i="1"/>
  <c r="L50" i="1"/>
  <c r="L49" i="1"/>
  <c r="L48" i="1"/>
  <c r="L46" i="1"/>
  <c r="L45" i="1"/>
  <c r="L44" i="1"/>
  <c r="L43" i="1"/>
  <c r="L42" i="1"/>
  <c r="L38" i="1"/>
  <c r="L37" i="1"/>
  <c r="L34" i="1"/>
  <c r="L33" i="1"/>
  <c r="L31" i="1"/>
  <c r="L27" i="1"/>
  <c r="L26" i="1"/>
  <c r="L25" i="1"/>
  <c r="L24" i="1"/>
  <c r="L22" i="1"/>
  <c r="L21" i="1"/>
  <c r="L20" i="1"/>
  <c r="L18" i="1"/>
  <c r="L17" i="1"/>
  <c r="L16" i="1"/>
  <c r="L15" i="1"/>
  <c r="L14" i="1"/>
  <c r="L13" i="1"/>
  <c r="L12" i="1"/>
  <c r="L11" i="1"/>
  <c r="L10" i="1"/>
  <c r="L9" i="1"/>
  <c r="L8" i="1"/>
  <c r="L7" i="1"/>
  <c r="A2" i="1"/>
</calcChain>
</file>

<file path=xl/sharedStrings.xml><?xml version="1.0" encoding="utf-8"?>
<sst xmlns="http://schemas.openxmlformats.org/spreadsheetml/2006/main" count="583" uniqueCount="385">
  <si>
    <t>ORDEM CRONOLÓGICA DE PAGAMENTOS – PGJ/AM</t>
  </si>
  <si>
    <r>
      <t xml:space="preserve">ORDEM CRONOLÓGICA DE PAGAMENTOS DE </t>
    </r>
    <r>
      <rPr>
        <b/>
        <sz val="14"/>
        <color theme="4" tint="-0.249977111117893"/>
        <rFont val="Arial"/>
        <family val="2"/>
      </rPr>
      <t>PRESTAÇÃO DE SERVIÇOS</t>
    </r>
  </si>
  <si>
    <t>Mês</t>
  </si>
  <si>
    <t>N° Seq.</t>
  </si>
  <si>
    <t>CPF/CNPJ</t>
  </si>
  <si>
    <t xml:space="preserve">Empresa/ Nome </t>
  </si>
  <si>
    <t>Objeto</t>
  </si>
  <si>
    <t>Nota Fiscal</t>
  </si>
  <si>
    <t>Data de exigibilidade</t>
  </si>
  <si>
    <t>NL</t>
  </si>
  <si>
    <t>Valor da NL</t>
  </si>
  <si>
    <t>Data de pgto.</t>
  </si>
  <si>
    <t>Justificativa</t>
  </si>
  <si>
    <t>Valor pago</t>
  </si>
  <si>
    <t>SEI</t>
  </si>
  <si>
    <t>JULHO</t>
  </si>
  <si>
    <t>AMBAR ENERGIA AMAZONAS S.A.</t>
  </si>
  <si>
    <t>Liquidação da NE 2026NE0000699 - Ref. reconhecimento de dívida por fornecimento de energia elétrica à UC 0494153-5, Casa da Cidadania e Justiça Social/MPAM, competência JAN/2026, Âmbar Energia/Amazonas Energia, SEI 2026.006844.</t>
  </si>
  <si>
    <t xml:space="preserve"> FATURA 11290275001/2026</t>
  </si>
  <si>
    <t>1250/2026</t>
  </si>
  <si>
    <t>2026.006844</t>
  </si>
  <si>
    <t>Liquidação da NE 2026NE0000699 - Ref. reconhecimento de dívida por fornecimento de energia elétrica à UC 0494153-5, Casa da Cidadania e Justiça Social/MPAM, competência FEV/2026, fatura 112903073, Âmbar Energia/Amazonas Energia, SEI 2026.006844.</t>
  </si>
  <si>
    <t xml:space="preserve"> FATURA 11290307302/2026</t>
  </si>
  <si>
    <t>1251/2026</t>
  </si>
  <si>
    <t>Liquidação da NE 2026NE0000699 - Ref. reconhecimento de dívida por fornecimento de energia elétrica à UC 0494153-5, Casa da Cidadania e Justiça Social/MPAM, competência MAR/2026, fatura 113979131, Âmbar Energia/Amazonas Energia, SEI 2026.006844.</t>
  </si>
  <si>
    <t>FATURA 11397913103/2026</t>
  </si>
  <si>
    <t>1252/2026</t>
  </si>
  <si>
    <t>Liquidação da NE 2026NE0000699 - Ref. reconhecimento de dívida por fornecimento de energia elétrica à UC 0607006-0, Av. André Araújo, 137, C-2, Aleixo/Manaus, competência DEZ/2025, fatura 110657345, Âmbar Energia/Amazonas Energia, SEI 2026.006844.</t>
  </si>
  <si>
    <t>FATURA 110657345012/2026</t>
  </si>
  <si>
    <t>1253/2026</t>
  </si>
  <si>
    <t>Liquidação da NE 2026NE0000699 - Ref. reconhecimento de dívida por fornecimento de energia elétrica à UC 0607006-0, Av. André Araújo, 137, C-2, Aleixo/Manaus, competência JAN/2026, fatura 111889353, Âmbar Energia/Amazonas Energia, SEI 2026.006844.</t>
  </si>
  <si>
    <t>FATURA 11188935301/2026</t>
  </si>
  <si>
    <t>1254/2026</t>
  </si>
  <si>
    <t>Liquidação da NE 2026NE0000699 - Ref. reconhecimento de dívida por fornecimento de energia elétrica à UC 0607006-0, Av. André Araújo, 137, C-2, Aleixo/Manaus, competência FEV/2026, fatura 113109893, Âmbar Energia/Amazonas Energia, SEI 2026.006844.</t>
  </si>
  <si>
    <t>FATURA 11310989302/2026</t>
  </si>
  <si>
    <t>1255/2026</t>
  </si>
  <si>
    <t>Liquidação da NE 2026NE0000699 - Ref. reconhecimento de dívida por fornecimento de energia elétrica à UC 0607006-0, Av. André Araújo, 137, C-2, Aleixo/Manaus, competência MAR/2026, fatura 114334678, Âmbar Energia/Amazonas Energia, SEI 2026.006844.</t>
  </si>
  <si>
    <t>FATURA 11433467803/2026</t>
  </si>
  <si>
    <t>1256/2026</t>
  </si>
  <si>
    <t>Liquidação da NE 2026NE0000699 - Ref. reconhecimento de dívida por fornecimento de energia elétrica à UC 0411310-1, Av. André Araújo, 19, Aleixo/Manaus, competência DEZ/2025, fatura 110657344, Âmbar Energia/Amazonas Energia, SEI 2026.006844.</t>
  </si>
  <si>
    <t>FATURA 11065734412/2025</t>
  </si>
  <si>
    <t>1257/2026</t>
  </si>
  <si>
    <t>Liquidação da NE 2026NE0000699 - Ref. reconhecimento de dívida por fornecimento de energia elétrica à UC 0411310-1, Av. André Araújo, 19, Aleixo/Manaus, competência JAN/2026, fatura 111889352, Âmbar Energia/Amazonas Energia, SEI 2026.006844.</t>
  </si>
  <si>
    <t>FATURA 11188935201/2026</t>
  </si>
  <si>
    <t>1259/2026</t>
  </si>
  <si>
    <t>Liquidação da NE 2026NE0000699 - Ref. reconhecimento de dívida por fornecimento de energia elétrica à UC 0411310-1, Av. André Araújo, 19, Aleixo/Manaus, competência FEV/2026, fatura 113109892, Âmbar Energia/Amazonas Energia, SEI 2026.006844.</t>
  </si>
  <si>
    <t>FATURA 11310989202/2026</t>
  </si>
  <si>
    <t>1260/2026</t>
  </si>
  <si>
    <t xml:space="preserve">Liquidação da NE- Ref. reconhecimento de dívida por fornecimento de energia elétrica à UC 0411310-1, Av. André Araújo, 19, Aleixo/Manaus, competência MAR/2026, fatura 114334677, Âmbar Energia/Amazonas Energia, SEI 2026.006844. 2026NE0000699 </t>
  </si>
  <si>
    <t>FATURA 11433467703/2026</t>
  </si>
  <si>
    <t>1261/2026</t>
  </si>
  <si>
    <t>MÓDULO ENGENHARIA CONSULTORIA E GERENCIA PREDIAL LTDA</t>
  </si>
  <si>
    <t>Liquidação da NE nº 2026NE0000047 - Ref. à manutenção preventiva e corretiva de elevadores, com reposição de peças, mão de obra, ferramentas, equipamentos e materiais necessários nos prédios da PGJ/MPAM, competência maio/2026, CA nº 015/2023-MP/PGJ, 3º TA, NF nº 61345, SEI 2026.014217.</t>
  </si>
  <si>
    <t>61345/2026</t>
  </si>
  <si>
    <t>1270/2026</t>
  </si>
  <si>
    <t>2026.014217</t>
  </si>
  <si>
    <t>2KS AGENCIA DIGITAL PUBLICIDADE LTDA</t>
  </si>
  <si>
    <t>Liquidação da NE nº 2026NE0000808 - Ref. à prestação de serviços de clipping digital e mailing, Contrato Administrativo nº 019/2024-MP/PGJ, 2º TAP, NF nº 1025, competência de 26/05/2026 a 26/06/2026, SEI 2026.014923.</t>
  </si>
  <si>
    <t>1025/2026</t>
  </si>
  <si>
    <t>1271/2026</t>
  </si>
  <si>
    <t>2026.014923</t>
  </si>
  <si>
    <t>SOFTPLAN PLANEJAMENTO E SISTEMAS LTDA</t>
  </si>
  <si>
    <t>Liquidação da NE nº 2026NE0000015 - Ref. a prestação de serviço de sustentação (019/2021 - MP/PGJ), no período de MARÇO/2026 conf. NF-nº 2547 e demais documentos contidos no SEI 2026.012746.</t>
  </si>
  <si>
    <t>2547/2026</t>
  </si>
  <si>
    <t>1274/2026</t>
  </si>
  <si>
    <t>2026.012746</t>
  </si>
  <si>
    <t>Liquidação da NE nº 2026NE0000052 - Ref. serviço de fornecimento de energia elétrica dos  nas unidades consumidoras da Procuradoria-Geral de Justiça do Estado do Amazonas (CA 027/2024-MP/PGJ) relativo a MAIO/2026, conforme Fatura nº 869937.05/2026.01 e documentos no SEI 2026.013450.</t>
  </si>
  <si>
    <t>FATURA 86993705/2026</t>
  </si>
  <si>
    <t>1275/2026</t>
  </si>
  <si>
    <t>2026.013450</t>
  </si>
  <si>
    <t>G REFRIGERAÇAO COM E SERV DE REFRIGERAÇAO LTDA  ME</t>
  </si>
  <si>
    <t>Liquidação da NE nº 2026NE0000791 - Ref. a serviços de manutenção preventiva e corretiva nos sistemas de refrigeração da PGJ/AM, com assistência técnica, mão de obra, peças e acessórios, competência junho/2026, Contrato 025/2022-MP/PGJ, 5º TA, NFS-e nº 72, SEI 2026.015312.</t>
  </si>
  <si>
    <t>72/2026</t>
  </si>
  <si>
    <t>1276/2026</t>
  </si>
  <si>
    <t>2026.015312</t>
  </si>
  <si>
    <t>Liquidação da NE nº 2026NE0000889 - Ref. a serviços de manutenção preventiva e corretiva nos sistemas de refrigeração da PGJ/AM, com assistência técnica, mão de obra, peças e acessórios, competência junho/2026, Contrato 025/2022-MP/PGJ, 5º TA, NFS-e nº 72, SEI 2026.015312.</t>
  </si>
  <si>
    <t>1277/2026</t>
  </si>
  <si>
    <t>EYES NWHERE SISTEMAS INTELIGENTES DE IMAGEM LTDA</t>
  </si>
  <si>
    <t>Liquidação da NE nº 2026NE0001084 - Ref. a serviço de acesso dedicado a internet (Anti-DDoS) (033/2021-MP/PGJ - 4ºT.A.) no mês de DEZEMBRO/2025, conforme NF-nº 1309 e demais documentos no SEI 2026.006253.</t>
  </si>
  <si>
    <t>1309/2026</t>
  </si>
  <si>
    <t>1288/2026</t>
  </si>
  <si>
    <t>2026.006253</t>
  </si>
  <si>
    <t>Liquidação da NE nº 2026NE0001084 - Ref. a serviço de acesso dedicado a internet (Anti-DDoS) (033/2021-MP/PGJ - 4ºT.A.) no mês de DEZEMBRO/2025, conforme NF-nº 1310 e demais documentos no SEI 2026.006253.</t>
  </si>
  <si>
    <t>1310/2026</t>
  </si>
  <si>
    <t>1289/2026</t>
  </si>
  <si>
    <t>MASTER DESENVOLVIMENTO LTDA</t>
  </si>
  <si>
    <t>Liquidação da NE nº 2026NE0000149 - Ref. à prestação de serviços de apoio administrativo na área de cerimonial, com 3 postos de cerimonialistas, CA 004/2026-MP/PGJ, NFSe 35, competência junho/2026, conf. docs do PI-SEI 2026.015322.</t>
  </si>
  <si>
    <t>35/2026</t>
  </si>
  <si>
    <t>1292/2026</t>
  </si>
  <si>
    <t>2026.015322</t>
  </si>
  <si>
    <t>MBM SEGURADORA S.A.</t>
  </si>
  <si>
    <t>Liquidação da NE nº 2025NE0001182 - Ref. seguro coletivo contra acidentes pessoais para estagiários da PGJ/MPAM, CA nº 007/2024-MP/PGJ, Apólice nº 56635, competência 10/03/2026 a 09/04/2026, Fatura nº 005/2026, SEI 2026.015483.</t>
  </si>
  <si>
    <t>FATURA 005/2026</t>
  </si>
  <si>
    <t>1293/2026</t>
  </si>
  <si>
    <t>2026.015483</t>
  </si>
  <si>
    <t>ALELO S.A.</t>
  </si>
  <si>
    <t>Liquidação da NE nº 2026NE0000709 - Ref. a prestação de serviço de administração, gerenciamento e fornecimento de vale-alimentação no mês de JULHO/2026, conf. NF 8829729 e demais documentos no processo 2026.016037.</t>
  </si>
  <si>
    <t>8829729/2026</t>
  </si>
  <si>
    <t>1297/2026</t>
  </si>
  <si>
    <t>2026.016037</t>
  </si>
  <si>
    <t>PLUXEE BENEFICIOS BRASIL S.A.</t>
  </si>
  <si>
    <t>Liquidação da NE nº 2026NE0000994 - Ref. à prestação de serviço de administração, gerenciamento e fornecimento de vale-alimentação no mês de Julho/2026, conf. NF nº 08308309 e demais documentos no processo SEI 2026.016065.</t>
  </si>
  <si>
    <t>8308309/2026</t>
  </si>
  <si>
    <t>1298/2026</t>
  </si>
  <si>
    <t>2026.016065</t>
  </si>
  <si>
    <t>Liquidação da NE nº 2026NE0001134 - Ref. à prestação de serviço de administração, gerenciamento e fornecimento de vale-alimentação no mês de Julho/2026, conf. NF nº 08308309 e demais documentos no processo SEI 2026.016065.</t>
  </si>
  <si>
    <t>1300/2026</t>
  </si>
  <si>
    <t>CERRADO VIAGENS LTDA</t>
  </si>
  <si>
    <t>Liquidação da NE nº 2026NE0000057 - Ref. a  Prestação de serviço de emissão, reserva e remarcação de bilhetes para voos nacionais e internacionais (C.A. N° 019/2023 - MP/PGJ - 3ºT.A.) referente a Junho/2026, conforme Fatura Nº 17713 e demais documentos contidos no SEI 2026.015716.</t>
  </si>
  <si>
    <t>FATURA 17713/2026</t>
  </si>
  <si>
    <t>1308/2026</t>
  </si>
  <si>
    <t>2026.015716</t>
  </si>
  <si>
    <t>Liquidação da NE nº 2026NE0000797 - Ref. a  Prestação de serviço de emissão, reserva e remarcação de bilhetes para voos nacionais e internacionais (C.A. N° 019/2023 - MP/PGJ - 3ºT.A.) referente a Junho/2026, conforme Fatura Nº 17713 e demais documentos contidos no SEI 2026.015716.</t>
  </si>
  <si>
    <t>17713/2026</t>
  </si>
  <si>
    <t>JF ENGENHARIA E SERVICOS ESPECIALIZADOS LTDA</t>
  </si>
  <si>
    <t>Liquidação da NE nº 2026NE0000813 - Ref. a serviços continuados de limpeza, conservação, higienização, copa, garçom, lavagem de veículos, jardinagem, manutenção predial e recepção, com materiais e equipamentos, competência Junho/2026, Contrato 018/2025, 2º TA, NFSe 650, SEI 2026.015467.</t>
  </si>
  <si>
    <t>650/2026</t>
  </si>
  <si>
    <t>2026.015467</t>
  </si>
  <si>
    <t>MANAUS AMBIENTAL S A</t>
  </si>
  <si>
    <t>Liquidação da NE nº 2026NE0000794 - Ref. fornecimento de água e esgotamento sanitário, Carta-Contrato nº 006/2023-MP/PGJ e 1º Termo Aditivo, fatura agrupada nº 448421/2026, competência fevereiro/2026, conforme documentos no SEI 2026.005963.</t>
  </si>
  <si>
    <t>FATURA  448421002/2026</t>
  </si>
  <si>
    <t>1311/2026</t>
  </si>
  <si>
    <t>2026.005963</t>
  </si>
  <si>
    <t>Liquidação da NE nº 2026NE0000595 - Ref. fornecimento de água e esgotamento sanitário, Carta-Contrato nº 006/2023-MP/PGJ e 1º Termo Aditivo, fatura agrupada nº 448421/2026, competência fevereiro/2026, conforme documentos no SEI 2026.005963.</t>
  </si>
  <si>
    <t>1312/2026</t>
  </si>
  <si>
    <t>CONSELHO REGIONAL DE ENGENHARIA E AGRONOMIA DO ESTADO DO AMAZONAS</t>
  </si>
  <si>
    <t>Liquidação da NE nº 2026NE0000394 - Ref. ao pagamento de ART da atividade de rojeto Básico referente à Obra da Edificação das Promotorias de Justiça de Apui/AM, doc 290912883074247357, conf. documentos no SEI 2026.016296.</t>
  </si>
  <si>
    <t>BOLETO 290912883074247357</t>
  </si>
  <si>
    <t>1313/2026</t>
  </si>
  <si>
    <t>2026.016296</t>
  </si>
  <si>
    <t>ALFAMA COM E SERVIÇOS LTDA</t>
  </si>
  <si>
    <t>Liquidação da NE nº 2026NE0000804 - Ref.  Prestação dos serviços continuados de desinsetização, desratização, descupinização e desalojamento de pombos e morcegos. Os serviços serão executados nas dependências dos imóveis da Procuradoria-Geral de Justiça no Amazonas, na Capital e Interior, relativo a Junho/2026 conforme NF-e n° 472 e documentos no SEI 2026.015504.</t>
  </si>
  <si>
    <t>472/2026</t>
  </si>
  <si>
    <t>1320/2026</t>
  </si>
  <si>
    <t>2026.015504</t>
  </si>
  <si>
    <t>EMPRESA BRASILEIRA DE CORREIOS E TELEGRAFOS</t>
  </si>
  <si>
    <t>Liquidação da NE nº 2026NE0000040 - Ref. serviços e venda de produtos postais (CA 035/2021-MP/PGJ - 3° TA), no período do mês de JUNHO/26 , conforme Fatura nº 86312 e documentos no SEI 2026.016098.</t>
  </si>
  <si>
    <t>FATURA 8631206/2026</t>
  </si>
  <si>
    <t>1321/2026</t>
  </si>
  <si>
    <t>2026.016098</t>
  </si>
  <si>
    <t>PRIME CONSULTORIA E ASSESSORIA EMPRESARIAL LTDA</t>
  </si>
  <si>
    <t>Liquidação da NE nº 2026NE0000379 - Ref. gerenciamento eletrônico do fornecimento de peças/acessórios para manutenção da frota oficial da PGJ/AM, por rede credenciada, competência maio/2026, Contrato 007/2023-MP/PGJ, 3º TA, NF 0267086, SEI 2026.013325.</t>
  </si>
  <si>
    <t>0267086/2026</t>
  </si>
  <si>
    <t>1322/2026</t>
  </si>
  <si>
    <t>2026.013325</t>
  </si>
  <si>
    <t>Liquidação da NE nº 2026NE0000379 - Ref. gerenciamento eletrônico/intermediação de serviços de manutenção preventiva/corretiva da frota oficial da PGJ/AM, com mão de obra executada por rede credenciada, competência maio/2026, Contrato 007/2023-MP/PGJ, 3º TA, NF 0267087, SEI 2026.013325.</t>
  </si>
  <si>
    <t>0267087/2026</t>
  </si>
  <si>
    <t>1323/2026</t>
  </si>
  <si>
    <t>PRODAM PROCESSAMENTO DE DADOS AMAZONAS S A</t>
  </si>
  <si>
    <t>Liquidação da NE nº 2026NE0000882 - Ref. serviços do Sistema AJURI, Contrato nº 012/2021 e 4º TA, competência junho/2026, conforme NF nº 2959 e documentos no SEI 2026.015744.</t>
  </si>
  <si>
    <t>2959/2026</t>
  </si>
  <si>
    <t>1324/2026</t>
  </si>
  <si>
    <t>2026.015744</t>
  </si>
  <si>
    <t>ANA STEFANIE DA COSTA PAIVA LTDA</t>
  </si>
  <si>
    <t>Liquidação da NE nº 2026NE0000882 - Ref. serviços do Sistema AJURI, Contrato nº 012/2021 e 4º TA, competência junho/2026, conforme NF nº 2959 e documentos no SEI 2026.015744.Liquidação da NE nº 2026NE0000882 - Ref. serviços do Sistema AJURI, Contrato nº 012/2021 e 4º TA, competência junho/2026, conforme NF nº 2959 e documentos no SEI 2026.015744.</t>
  </si>
  <si>
    <t>239/2026</t>
  </si>
  <si>
    <t>1325/2026</t>
  </si>
  <si>
    <t>2026.014223</t>
  </si>
  <si>
    <t xml:space="preserve"> SERVIX INFORMÁTICA LTDA</t>
  </si>
  <si>
    <t>Liquidação da NE nº 2026NE0000055 - Ref. a prestação de serviço de solução de firewall de próxima geração em alta disponibilidade, com monitoramento (CA 004/2023-MP/PGJ - 1ºT.A.) ref. a ABRIL/2026 (parcela 31 de 48) conforme NFS-e n° 163 e demais documentos no SEI 2026.0127</t>
  </si>
  <si>
    <t>163/2026</t>
  </si>
  <si>
    <t>1326/2026</t>
  </si>
  <si>
    <t>2026.012752</t>
  </si>
  <si>
    <t>Liquidação da NE nº 2026NE0000055 - Ref. a prestação de serviço de solução de firewall de próxima geração em alta disponibilidade, com monitoramento (CA 004/2023-MP/PGJ - 1ºT.A.) ref. a ABRIL/2026 (parcela 31 de 48) conforme NFS-e n° 164 e demais documentos no SEI 2026.012752.</t>
  </si>
  <si>
    <t>164/2026</t>
  </si>
  <si>
    <t>1327/2026</t>
  </si>
  <si>
    <t>CLINICA MASTER SAUDE LTDA</t>
  </si>
  <si>
    <t>Liquidação da NE nº 2026NE0000733 - Ref. Prestação de serviços de avaliação médica psiquiátrica e psicológica, a ser conduzida por uma Junta de Especialistas, por meio de emissão de laudo na forma e conteúdo usualmente adotados em cada área, prevista no Contrato Administrativo nº 014/2026-MP/PGJ, conforme NF nº 434 e documentos constantes no SEI 2026.016247.</t>
  </si>
  <si>
    <t>434/2026</t>
  </si>
  <si>
    <t>1331/2026</t>
  </si>
  <si>
    <t>2026.016247</t>
  </si>
  <si>
    <t>VR BENEFICIOS E SERVICOS DE PROCESSAMENTO S.A</t>
  </si>
  <si>
    <t>Liquidação da NE nº 2026NE0000821 - Ref. a prestação de serviço do sistema informatizado de registro e controle de ponto eletrônico, em ambiente web, para a Procuradoria-Geral de Justiça (CA 008/2025 - MP/PGJ - 1ºT.A.). NF-nº 153395, competência de JUNHO/2026 e demais documentos no SEI 2026.015732.</t>
  </si>
  <si>
    <t>153395/2026</t>
  </si>
  <si>
    <t>1334/2026</t>
  </si>
  <si>
    <t>2026.015732</t>
  </si>
  <si>
    <t>Liquidação da NE nº 2026NE0000047 - Ref. à manutenção preventiva e corretiva de elevadores, com reposição de peças, mão de obra, ferramentas, equipamentos e materiais necessários nos prédios da PGJ/MPAM, competência fevereiro/2026, CA nº 015/2023-MP/PGJ, 2º TA, NF nº 56369, SEI 2026.005954.</t>
  </si>
  <si>
    <t>56369/2026</t>
  </si>
  <si>
    <t>1335/2026</t>
  </si>
  <si>
    <t>2026.005954</t>
  </si>
  <si>
    <t>Liquidação da NE nº 2026NE0000676 - Ref. à manutenção preventiva e corretiva de elevadores, com reposição de peças, mão de obra, ferramentas, equipamentos e materiais necessários nos prédios da PGJ/MPAM, competência fevereiro/2026, CA nº 015/2023-MP/PGJ, 2º TA, NF nº 56369, SEI 2026.005954.</t>
  </si>
  <si>
    <t>1336/2026</t>
  </si>
  <si>
    <t>Liquidação da NE nº 2026NE0000013 - Ref.e à prestação de serviços sobre a infraestrutura do sistema SAJ/MPAM, competência Abril/2026, conforme Contrato nº 019/2021-MP/PGJ, 4º Termo Aditivo, Nota Fiscal nº 2878 e documentos constantes no SEI 2026.014643.</t>
  </si>
  <si>
    <t>2878/2026</t>
  </si>
  <si>
    <t>1337/2026</t>
  </si>
  <si>
    <t>2026.014643</t>
  </si>
  <si>
    <t>Liquidação da NE nº 2026NE0000015 - Ref. a prestação de serviço de suporte de primeiro nível (019/2021 - MP/PGJ), no período de ABRIL/2026 conf. NF-nº 2877 e demais documentos contidos no SEI 2026.014644.</t>
  </si>
  <si>
    <t>2877/2026</t>
  </si>
  <si>
    <t>1338/2026</t>
  </si>
  <si>
    <t>2026.014644</t>
  </si>
  <si>
    <t>Liquidação da NE nº 2026NE0000015 - Ref. a prestação de serviço de sustentação (019/2021 - MP/PGJ), no período de ABRIL/2026 conf. NF-nº 2992 e demais documentos contidos no SEI 2026.015730.</t>
  </si>
  <si>
    <t>2992/2026</t>
  </si>
  <si>
    <t>1339/2026</t>
  </si>
  <si>
    <t>2026.015730</t>
  </si>
  <si>
    <t>MACRO SERVICOS CONSERVACAO E LIMPEZA LTDA</t>
  </si>
  <si>
    <t>Liquidação da NE nº 2026NE0000058 - Ref. aos serviços continuados de limpeza, conservação e higienização nas Promotorias de Justiça do interior do AM, com mão de obra, insumos, materiais, ferramentas e equipamentos. CA nº 019/2025-MP/PGJ, competência Junho/2026, NFnº 266 e SEI 2026.015891.</t>
  </si>
  <si>
    <t>266/2026</t>
  </si>
  <si>
    <t>1340/2026</t>
  </si>
  <si>
    <t>2026.015891</t>
  </si>
  <si>
    <t>Liquidação da NE nº 2026NE0000802 - Ref. aos serviços continuados de limpeza, conservação e higienização nas Promotorias de Justiça do interior do AM, com mão de obra, insumos, materiais, ferramentas e equipamentos. CA nº 019/2025-MP/PGJ, competência Junho/2026, NFnº 266 e SEI 2026.015891.</t>
  </si>
  <si>
    <t>1341/2026</t>
  </si>
  <si>
    <t>A S PINTO</t>
  </si>
  <si>
    <t>Liquidação da NE nº 2026NE0000056 - Ref. a prestação ao serviço de operação técnica e manutenção (preventiva e corretiva), com eventual fornecimento de peças, para os sistemas de áudio e vídeo, com gravação e transmissão simultânea via internet, ref. a JUNHO/2026, conforme NF-nº 149 e demais documentos no SEI 2026.015311.</t>
  </si>
  <si>
    <t>149/2026</t>
  </si>
  <si>
    <t>1342/2026</t>
  </si>
  <si>
    <t>2026.015311</t>
  </si>
  <si>
    <t>GIBBOR PUBLICIDADE E PUBLICACOES DE EDITAIS LTDA</t>
  </si>
  <si>
    <t>Liquidação da NE nº 2025NE0001371 - Ref. à prestação de serviços de publicação de atos oficiais e notas de interesse público da PGJ/MPAM, em jornal diário de grande circulação no Estado do Amazonas, referente a JUNHO/2026, Contrato 018/2023-MP/PGJ, 3º Termo Aditivo, NF nº 2077, SEI 2026.016366.</t>
  </si>
  <si>
    <t>2077/2026</t>
  </si>
  <si>
    <t>1343/2026</t>
  </si>
  <si>
    <t>2026.016366</t>
  </si>
  <si>
    <t>Liquidação da NE nº 2026NE0000153 - Ref. serviço execução de Sistema Prodam RH (CA 002/2025– MP/PGJ), referente ao mês de Junho/2026, conforme NFS-nº 2960 e documentos no SEI 2026.015741.</t>
  </si>
  <si>
    <t>2960/2026</t>
  </si>
  <si>
    <t>1362/2026</t>
  </si>
  <si>
    <t>2026.015741</t>
  </si>
  <si>
    <t>Liquidação da NE nº 2026NE0000184 - Ref. serviço execução de Sistema Prodam RH (CA 002/2025– MP/PGJ), referente ao mês de Junho/2026, conforme NFS-nº 2960 e documentos no SEI 2026.015741.</t>
  </si>
  <si>
    <t>1363/2026</t>
  </si>
  <si>
    <t>FIOS TECNOLOGIA DA INFORMACAO LTDA</t>
  </si>
  <si>
    <t>Liquidação da NE nº 2026NE0000414 - Ref. à prestação de STFC/SCM, abrangendo assinatura de Tronco Digital E1, Tronco SIP, numeração DDR, DDG 0800 e Disk Ouvidoria Tridígito 127, CA nº 008/2024-MP/PGJ, 3º TA, NE 2026NE0000414, competência junho/2026, NFCom nº 2360, SEI 2026.015721.</t>
  </si>
  <si>
    <t>2360/2026</t>
  </si>
  <si>
    <t>1364/2026</t>
  </si>
  <si>
    <t>2026.015721</t>
  </si>
  <si>
    <t xml:space="preserve"> EYES NWHERE SISTEMAS INTELIGENTES DE IMAGEM LTDA</t>
  </si>
  <si>
    <t>Liquidação da NE nº 2026NE0000031 - Ref. a serviço de acesso dedicado a internet (Anti-DDoS) (033/2021-MP/PGJ - 4ºT.A.) no mês de MARÇO/2026, conforme NF-nº 2313 e demais documentos no SEI 2026.016325.</t>
  </si>
  <si>
    <t>2313/2026</t>
  </si>
  <si>
    <t>1365/2026</t>
  </si>
  <si>
    <t>2026.016325</t>
  </si>
  <si>
    <t>Liquidação da NE nº 2026NE0000876 - Ref. a serviço de acesso dedicado a internet (Anti-DDoS) (033/2021-MP/PGJ - 4ºT.A.) no mês de MAIO/2026, conforme NF-nº 3317 e demais documentos no SEI 2026.013493.</t>
  </si>
  <si>
    <t>3317/2026</t>
  </si>
  <si>
    <t>1366/2026</t>
  </si>
  <si>
    <t>2026.013493</t>
  </si>
  <si>
    <t>Liquidação da NE nº 2026NE0000876 - Ref. a serviço de acesso dedicado a internet (Anti-DDoS) (033/2021-MP/PGJ - 4ºT.A.) no mês de JUNHO/2026, conforme NF-nº 3623 e demais documentos no SEI 2026.015494.</t>
  </si>
  <si>
    <t>3623/2026</t>
  </si>
  <si>
    <t>1367/2026</t>
  </si>
  <si>
    <t>2026.015494</t>
  </si>
  <si>
    <t>FACHINELI COMUNICACAO LTDA</t>
  </si>
  <si>
    <t>Liquidação da NE nº 2026NE0000024 - Ref. Serviço de Locação e Mensalidade de Link (Tefé) e Serviço de Locação e Mensalidade de Link (Coari, Humaitá, Iranduba, Itacoatiara, Manacapuru, Maués e Parintins) (CA 009/2024-MP/PGJ - 1° TA) relativo a Fevereiro/26 conforme NF-e n° 535 e documentos no SEI 2026.015997.</t>
  </si>
  <si>
    <t>535/2026</t>
  </si>
  <si>
    <t>1368/2026</t>
  </si>
  <si>
    <t>2026.015997</t>
  </si>
  <si>
    <t>Liquidação da NE nº 2026NE0000024 - Ref. Serviço de Locação e Mensalidade de Link (Tefé) e Serviço de Locação e Mensalidade de Link (Coari, Humaitá, Iranduba, Itacoatiara, Manacapuru, Maués e Parintins) (CA 009/2024-MP/PGJ - 1° TA) relativo a Fevereiro/26 conforme NF-e n° 536 e documentos no SEI 2026.015997.</t>
  </si>
  <si>
    <t>536/2026</t>
  </si>
  <si>
    <t>1369/2026</t>
  </si>
  <si>
    <t>Liquidação da NE nº 2026NE0000024 - Ref. Serviço de Locação e Mensalidade de Link (Tefé) e Serviço de Locação e Mensalidade de Link (Coari, Humaitá, Iranduba, Itacoatiara, Manacapuru, Maués e Parintins) (CA 009/2024-MP/PGJ - 1° TA) relativo a MARÇO/26 conforme NF-e n°2026000000000912 e documentos no SEI 2026.015924.</t>
  </si>
  <si>
    <t>912/2026</t>
  </si>
  <si>
    <t>1370/2026</t>
  </si>
  <si>
    <t>2026.015924</t>
  </si>
  <si>
    <t>Liquidação da NE nº 2026NE0000024 - Ref. Serviço de Locação e Mensalidade de Link (Tefé) e Serviço de Locação e Mensalidade de Link (Coari, Humaitá, Iranduba, Itacoatiara, Manacapuru, Maués e Parintins) (CA 009/2024-MP/PGJ - 1° TA) relativo a MARÇO/26 conforme NF-e n°2026000000000913 e documentos no SEI 2026.015924.</t>
  </si>
  <si>
    <t>913/2026</t>
  </si>
  <si>
    <t>1371/2026</t>
  </si>
  <si>
    <t>Liquidação da NE nº 2026NE0000024 - Ref. Serviço de Locação e Mensalidade de Link (Tefé) e Serviço de Locação e Mensalidade de Link (Coari, Humaitá, Iranduba, Itacoatiara, Manacapuru, Maués e Parintins) (CA 009/2024-MP/PGJ - 1° TA) relativo a ABRIL/26 conforme NF-e n°2026000001283 e documentos no SEI 2026.015864.</t>
  </si>
  <si>
    <t>1283/2026</t>
  </si>
  <si>
    <t>1372/2026</t>
  </si>
  <si>
    <t>2026.015864</t>
  </si>
  <si>
    <t>Liquidação da NE nº 2026NE0000024 - Ref. Serviço de Locação e Mensalidade de Link (Tefé) e Serviço de Locação e Mensalidade de Link (Coari, Humaitá, Iranduba, Itacoatiara, Manacapuru, Maués e Parintins) (CA 009/2024-MP/PGJ - 1° TA) relativo a ABRIL/26 conforme NF-e n° 2026000001284 e documentos no SEI 2026.015864.</t>
  </si>
  <si>
    <t>1284/2026</t>
  </si>
  <si>
    <t>1373/2026</t>
  </si>
  <si>
    <t>Liquidação da NE nº 2026NE0000024 - Ref. Serviço de Locação e Mensalidade de Link (Tefé) e Serviço de Locação e Mensalidade de Link (Coari, Humaitá, Iranduba, Itacoatiara, Manacapuru, Maués e Parintins) (CA 009/2024-MP/PGJ - 1° TA) relativo a JUNHO/26 conforme NF-e n°2026000000001287 e documentos no SEI 2026.015873.</t>
  </si>
  <si>
    <t>1287/2026</t>
  </si>
  <si>
    <t>1374/2026</t>
  </si>
  <si>
    <t>2026.015873</t>
  </si>
  <si>
    <t>Liquidação da NE nº 2026NE0000819 - Ref. Serviço de Locação e Mensalidade de Link (Tefé) e Serviço de Locação e Mensalidade de Link (Coari, Humaitá, Iranduba, Itacoatiara, Manacapuru, Maués e Parintins) (CA 009/2024-MP/PGJ - 1° TA) relativo a JUNHO/26 conforme NF-e n°2026000000001287 e documentos no SEI 2026.015873.</t>
  </si>
  <si>
    <t>1375/2026</t>
  </si>
  <si>
    <t>Liquidação da NE nº 2026NE0000819 - Ref. Serviço de Locação e Mensalidade de Link (Tefé) e Serviço de Locação e Mensalidade de Link (Coari, Humaitá, Iranduba, Itacoatiara, Manacapuru, Maués e Parintins) (CA 009/2024-MP/PGJ - 1° TA) relativo a JUNHO/26 conforme NF-e n° 2026000000001288 e documentos no SEI 2026.015873.</t>
  </si>
  <si>
    <t>1376/2026</t>
  </si>
  <si>
    <t>Liquidação da NE nº 2026NE0000031 - Ref. a serviço de acesso dedicado à internet de 1Gbps, com proteção Anti-DDoS, para a sede da PGJ/MPAM, competência abr/2026, Contrato 033/2021-MP/PGJ – 4º TA, NF 2841, SEI 2026.011612.</t>
  </si>
  <si>
    <t>2841/2026</t>
  </si>
  <si>
    <t>1381/2026</t>
  </si>
  <si>
    <t>2026.011612</t>
  </si>
  <si>
    <t>Liquidação da NE nº 2026NE0000800 - Ref. ao fornecimento de energia elétrica dos Prédios Sede, Anexo Administrativo e Unidade da Belo Horizonte, CA nº 004/2024-MP/PGJ, competência junho/2026, conf. Fatura nº 869937.06/2026.00 e documentos no SEI 2026.015729.</t>
  </si>
  <si>
    <t>FATURA 86993706/2026</t>
  </si>
  <si>
    <t>1382/2026</t>
  </si>
  <si>
    <t>2026.015729</t>
  </si>
  <si>
    <t>Liquidação da NE nº 2026NE0000052 - Ref. serviço de fornecimento de energia elétrica dos  nas unidades consumidoras da Procuradoria-Geral de Justiça do Estado do Amazonas (CA 027/2024-MP/PGJ) relativo a JUNHO/2026, conforme Fatura nº 869937.06/2026.01 e documentos no SEI 2026.015734.</t>
  </si>
  <si>
    <t>1383/2026</t>
  </si>
  <si>
    <t>2026.015734</t>
  </si>
  <si>
    <t>FUNDO DE MODERNIZACAO E REAPARELHAMENTO DO PODER JUDICIARIO ESTADUAL - FUNJEAM - MANAUS</t>
  </si>
  <si>
    <t>Liquidação da NE 2026NE00000343 - Ref. a CESSÃO ONEROSA DE USO DE BEM IMÓVEL N° 03/2026-TJAM, referente a Junho/2026, conforme documentos do SEI 2026.016560.</t>
  </si>
  <si>
    <t>MEMORANDO 163/2026 - TJAM</t>
  </si>
  <si>
    <t>1384/2026</t>
  </si>
  <si>
    <t>2026.016560</t>
  </si>
  <si>
    <t xml:space="preserve"> CONTEMPORANEO FESTAS E EVENTOS LTDA</t>
  </si>
  <si>
    <t>Liquidação da NE - Ref. ao fornecimento de CAFÉ DA MANHÃ destinado a 50 pessoas com "AUTORIDADES DO ESTADO DO AMAZONAS" no Foyer do Auditório Carlos Alberto Bandeira de Araújo, conf. NF-nº 144 e demais documentos no SEI 2026.016550.</t>
  </si>
  <si>
    <t>144/2026</t>
  </si>
  <si>
    <t>1387/2026</t>
  </si>
  <si>
    <t>2026.016550</t>
  </si>
  <si>
    <t>Liquidação da NE nº 2025NE0001568 - Ref. a prestação de serviços de coleta e análise laboratoriais da qualidade dos efluentes da ETE instalada na sede da PGJ/AM, no mês de Junho/2026. Conforme NF-nº 282 e demais documentos no SEI 2026.016537.</t>
  </si>
  <si>
    <t>282/2026</t>
  </si>
  <si>
    <t>1388/2026</t>
  </si>
  <si>
    <t>2026.016537</t>
  </si>
  <si>
    <t>Liquidação da NE nº 2026NE0000015 - Ref. a prestação de serviço de Garantia de Evolução Tecnológica e Funcional do SAJ/MPAM, competência abr/2026, Contrato 019/2021-MP/PGJ, 4º Termo Aditivo, NFS-e 2876, SEI 2026.014647.</t>
  </si>
  <si>
    <t>2876/2026</t>
  </si>
  <si>
    <t>1389/2026</t>
  </si>
  <si>
    <t>2026.014647</t>
  </si>
  <si>
    <t>Liquidação da NE nº 2026NE0000015 - Ref. a prestação de serviço de sustentação (019/2021 - MP/PGJ), no período de Maio/2026 conf. NF-nº 2942 e demais documentos contidos no SEI 2026.015365.</t>
  </si>
  <si>
    <t>2942/2026</t>
  </si>
  <si>
    <t>1390/2026</t>
  </si>
  <si>
    <t>2026.015365</t>
  </si>
  <si>
    <t>Liquidação da NE nº 2026NE0000676 - Ref. a manutenção preventiva e corretiva de elevadores, com reposição de peças, mão de obra, ferramentas, equipamentos e materiais necessários nos prédios da PGJ/MPAM, competência junho/2026, CA nº 015/2023-MP/PGJ, 3º TA, NF nº 62976, SEI 2026.016164.</t>
  </si>
  <si>
    <t>62976/2026</t>
  </si>
  <si>
    <t>1391/2026</t>
  </si>
  <si>
    <t>2026.016164</t>
  </si>
  <si>
    <t>Liquidação da NE nº 2026NE0000819 - Ref. Serviço de Locação e Mensalidade de Link (Tefé) e Serviço de Locação e Mensalidade de Link (Coari, Humaitá, Iranduba, Itacoatiara, Manacapuru, Maués e Parintins) (CA 009/2024-MP/PGJ - 1° TA) relativo a MAIO/26 conforme NF-e n°2026000000001285 e documentos no SEI 2026.015866.</t>
  </si>
  <si>
    <t>1285/2026</t>
  </si>
  <si>
    <t>1392/2026</t>
  </si>
  <si>
    <t>2026.015866</t>
  </si>
  <si>
    <t>Liquidação da NE nº 2026NE0000819 - Ref. Serviço de Locação e Mensalidade de Link (Tefé) e Serviço de Locação e Mensalidade de Link (Coari, Humaitá, Iranduba, Itacoatiara, Manacapuru, Maués e Parintins) (CA 009/2024-MP/PGJ - 1° TA) relativo a MAIO/26 conforme NF-e n° 2026000000001289 e documentos no SEI 2026.015866.</t>
  </si>
  <si>
    <t>1393/2026</t>
  </si>
  <si>
    <t xml:space="preserve"> LOGIC PRO SERVICOS DE TECNOLOGIA DA INFORMACAO LTDA</t>
  </si>
  <si>
    <t>Liquidação da NE nº 2026NE0000387 - Ref. à serviço de conectividade ponto a ponto em fibra óptica (CA 008/2023-MP/PGJ - 4º TA), competência Abril/2026. Conf. NF nº 2770 e demais documentos do SEI 2026.010454.</t>
  </si>
  <si>
    <t>2770/2026</t>
  </si>
  <si>
    <t>1394/2026</t>
  </si>
  <si>
    <t>2026.010454</t>
  </si>
  <si>
    <t>Liquidação da NE nº 2026NE0000387 - Ref. à serviço de conectividade ponto a ponto em fibra óptica (CA 008/2023-MP/PGJ - 4º TA), competência Maio/2026. Conf. NF nº 3570 e demais documentos do SEI 2026.013212.</t>
  </si>
  <si>
    <t>3570/2026</t>
  </si>
  <si>
    <t>1395/2026</t>
  </si>
  <si>
    <t>2026.013212</t>
  </si>
  <si>
    <t>Liquidação da NE nº 2026NE0000387 - Ref. à serviço de conectividade ponto a ponto em fibra óptica (CA 008/2023-MP/PGJ - 4º TA), competência Junho/2026. Conf. NF nº 4290 e demais documentos do SEI 2026.015462.</t>
  </si>
  <si>
    <t>4290/2026</t>
  </si>
  <si>
    <t>1396/2026</t>
  </si>
  <si>
    <t>2026.015462</t>
  </si>
  <si>
    <t>COMPANHIA DE SANEAMENTO DO AMAZONAS S/A</t>
  </si>
  <si>
    <t>Liquidação da NE nº 2026NE0000032 - Fornecimento de água potável às PJs de Careiro da Várzea, fatura 7233447569575, ref. Junho/2026, CA 006/2022-MPAM/PGJ, 1º TA e SEI 2026.015715.</t>
  </si>
  <si>
    <t>FATURA 723344756957506/2026</t>
  </si>
  <si>
    <t>1397/2026</t>
  </si>
  <si>
    <t>2026.015715</t>
  </si>
  <si>
    <t>Liquidação da NE nº 2026NE0000032 - Fornecimento de água potável às PJs de Tabatinga, fatura 7233447620246, ref. Junho/2026, CA 006/2022-MPAM/PGJ, 1º TA e SEI 2026.015715.</t>
  </si>
  <si>
    <t>FATURA 723344762024606/2026</t>
  </si>
  <si>
    <t>1398/2026</t>
  </si>
  <si>
    <t>Liquidação da NE nº 2026NE0000877 - Fornecimento de água potável às PJs de Autazes, fatura 7233447622051, ref. Junho/2026, CA 006/2022-MPAM/PGJ, 1º TA e SEI 2026.015715.</t>
  </si>
  <si>
    <t>FATURA 123344762205106/2026</t>
  </si>
  <si>
    <t>1399/2026</t>
  </si>
  <si>
    <t>Liquidação da NE nº 2026NE0000877 - Fornecimento de água potável às PJs de Carauari, fatura 7233447546300, ref. Junho/2026, CA 006/2022-MPAM/PGJ, 1º TA e SEI 2026.015715.</t>
  </si>
  <si>
    <t>FATURA 123344754630006/2026</t>
  </si>
  <si>
    <t>1400/2026</t>
  </si>
  <si>
    <t>Liquidação da NE nº 2026NE0000877 - Fornecimento de água potável às PJs de Juruá, fatura 7233447689886, ref. Junho/2026, CA 006/2022-MPAM/PGJ, 1º TA e SEI 2026.015715.</t>
  </si>
  <si>
    <t>FATURA 723344768988606/2026</t>
  </si>
  <si>
    <t>1401/2026</t>
  </si>
  <si>
    <t>Liquidação da NE nº 2026NE0000877 - Fornecimento de água potável às PJs de Codajás, fatura 7233447583998, ref. Junho/2026, CA 006/2022-MPAM/PGJ, 1º TA e SEI 2026.015715.</t>
  </si>
  <si>
    <t>FATURA 123344758399806/2026</t>
  </si>
  <si>
    <t>1402/2026</t>
  </si>
  <si>
    <t>Liquidação da NE nº 2026NE0000032 - Fornecimento de água potável às PJs de Codajás, fatura 7233447583998, ref. Junho/2026, CA 006/2022-MPAM/PGJ, 1º TA e SEI 2026.015715.</t>
  </si>
  <si>
    <t>FATURA 723344758399806/2026</t>
  </si>
  <si>
    <t>LINK CARD ADMINISTRADORA DE BENEFICIOS EIRELI EPP</t>
  </si>
  <si>
    <t>Liquidação da NE nº 2026NE0000239 - Ref. à prestação do serviço de abastecimento (CA 001/2024-MP/PGJ), ref. a Junho/2026 conforme NFS-e nº 0334604 e documentos no SEI 2026.016922.</t>
  </si>
  <si>
    <t>0334604/2026</t>
  </si>
  <si>
    <t>2026.016922</t>
  </si>
  <si>
    <t>TELEFONICA BRASIL S.A.</t>
  </si>
  <si>
    <t>Liquidação da NE nº 2026NE0000935 - Ref. a serviços de telefonia móvel pessoal corporativa (SMP), com voz/dados e gestão online das linhas, ref. jun/2026, CA 016/2023-MP/PGJ, 3º TA, NFCom 87905, fatura Vivo conta 0345991343, venc. 17/07/2026, SEI 2026.015465.</t>
  </si>
  <si>
    <t>FATURA 034599134306/2026</t>
  </si>
  <si>
    <t>1417/2026</t>
  </si>
  <si>
    <t>2026.015465</t>
  </si>
  <si>
    <t>MUNICIPIO DE MANICORE</t>
  </si>
  <si>
    <t>FATURA 0626402/2025</t>
  </si>
  <si>
    <t>1431/2026</t>
  </si>
  <si>
    <t>2025.005373</t>
  </si>
  <si>
    <t>F. A. DOS SANTOS JUNIOR LTDA</t>
  </si>
  <si>
    <t>Liquidação da NE nº 2026NE0000792 Ref. fornecimento de 800 garrafões de água mineral potável, sem gás, em vasilhames de 20L, para atender unidades do MPAM em Manaus, conforme Contrato 022/2023-MP/PGJ, 3º Termo Aditivo, NF 1190, competência julho/2026, SEI 2026.017413.</t>
  </si>
  <si>
    <t>1190/2026</t>
  </si>
  <si>
    <t>1455/2026</t>
  </si>
  <si>
    <t>2026.017413</t>
  </si>
  <si>
    <t>SERVICO AUTONOMO DE AGUA E ESGOTO DE ITACOATIARA</t>
  </si>
  <si>
    <t>Liquidação da NE nº 2025NE0000054 - Ref. serviços de fornecimento de água potável a sede da PGJ-AM Itacoatiara(CA 005/2022-MP/PGJ) relativo a Julho/2026, conforme FATURA nº 23074-07/2026 e documentos no SEI 2026.017033.</t>
  </si>
  <si>
    <t>FATURA 2307407/2026</t>
  </si>
  <si>
    <t>1450/2026</t>
  </si>
  <si>
    <t>2026.017033</t>
  </si>
  <si>
    <t>Liquidação da NE nº 2025NE0000912 - Ref. serviços de fornecimento de água potável a sede da PGJ-AM Itacoatiara(CA 005/2022-MP/PGJ) relativo a Julho/2026, conforme FATURA nº 23074-07/2026 e documentos no SEI 2026.017033.</t>
  </si>
  <si>
    <t>1451/2026</t>
  </si>
  <si>
    <t>ORACLE DO BRASIL SISTEMAS LTDA</t>
  </si>
  <si>
    <t>Liquidação da NE nº 2026NE0000254 Ref. ao serviço de suporte e atualização técnica do Oracle Database 11g Standard (C.A. 001/2022-MP/PGJ - 4ºT.A.), parcela 1/1. 24/02/2026 - 23/02/2027. Conforme NFS-nº 627414 e demais documentos no SEI 2026.011010.</t>
  </si>
  <si>
    <t>627414/2026</t>
  </si>
  <si>
    <t>1452/2026</t>
  </si>
  <si>
    <t>2026.011010</t>
  </si>
  <si>
    <t>Liquidação da NE nº 2026NE0000254 Ref. ao serviço de suporte e atualização técnica do Oracle Database 11g Standard (C.A. 001/2022-MP/PGJ - 4ºT.A.), parcela 1/1. 24/02/2026 - 23/02/2027. Conforme NFS-nº 627426 e demais documentos no SEI 2026.011010.</t>
  </si>
  <si>
    <t>627426/2026</t>
  </si>
  <si>
    <t>1453/2026</t>
  </si>
  <si>
    <t>PROTENORTE MATERIAIS DE SEGURANCA  LTDA</t>
  </si>
  <si>
    <t>Liquidação da NE nº 2026NE0000661 - Ref. à serviços de manutenção, recarga e teste de extintores de incêndio, incluindo o fornecimento de peças e acessórios, destinada ao Ministério Público do Estado do Amazonas. Conforme NFSe nº 2339 e documentos no SEI 2026.016583.</t>
  </si>
  <si>
    <t>2339/2026</t>
  </si>
  <si>
    <t>1454/2026</t>
  </si>
  <si>
    <t>2026.016583</t>
  </si>
  <si>
    <t>Fonte da informação: Sistema eletronico de informações (SEI) e sistema AFI. DOF/MPAM.</t>
  </si>
  <si>
    <t>FUNDAMENTO LEGAL: Lei nº 4.320/1964, art. 63; Decreto nº 93.872/1986, art. 36; Lei nº</t>
  </si>
  <si>
    <t>8.666/1993 art. 73; Lei nº 14.129/2021, art. 29, § 2º, VI; Lei nº 14.133/2021, arts. 140 e 141, § 3º; e</t>
  </si>
  <si>
    <t>Instrução Normativa nº 2/2016 do Ministério do Planejamento, art. 3º.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</si>
</sst>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[$-416]d/m/yyyy"/>
    <numFmt numFmtId="167" formatCode="_-&quot;R$ &quot;* #,##0.00_-;&quot;-R$ &quot;* #,##0.00_-;_-&quot;R$ &quot;* \-??_-;_-@_-"/>
    <numFmt numFmtId="168" formatCode="&quot;R$&quot;\ #,##0.00"/>
    <numFmt numFmtId="169" formatCode="_-[$R$-416]\ * #,##0.00_-;\-[$R$-416]\ * #,##0.00_-;_-[$R$-416]\ * &quot;-&quot;??_-;_-@_-"/>
  </numFmts>
  <fonts count="1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Liberation Sans1"/>
      <family val="2"/>
      <charset val="1"/>
    </font>
    <font>
      <b/>
      <sz val="14"/>
      <color rgb="FFFF0000"/>
      <name val="Arial1"/>
      <charset val="1"/>
    </font>
    <font>
      <b/>
      <sz val="16"/>
      <color rgb="FF000000"/>
      <name val="Arial1"/>
      <charset val="1"/>
    </font>
    <font>
      <b/>
      <sz val="14"/>
      <color rgb="FF000000"/>
      <name val="Arial"/>
      <family val="2"/>
      <charset val="1"/>
    </font>
    <font>
      <b/>
      <sz val="14"/>
      <color theme="4" tint="-0.249977111117893"/>
      <name val="Arial"/>
      <family val="2"/>
    </font>
    <font>
      <b/>
      <sz val="12"/>
      <color rgb="FFFFFFFF"/>
      <name val="Arial1"/>
      <charset val="1"/>
    </font>
    <font>
      <sz val="11"/>
      <name val="Calibri"/>
      <family val="2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C00000"/>
      </patternFill>
    </fill>
    <fill>
      <patternFill patternType="solid">
        <fgColor rgb="FF808080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167" fontId="1" fillId="0" borderId="0" applyBorder="0" applyProtection="0"/>
    <xf numFmtId="0" fontId="9" fillId="0" borderId="0" applyBorder="0" applyProtection="0"/>
    <xf numFmtId="0" fontId="2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0" borderId="0" xfId="3" applyNumberFormat="1" applyFont="1" applyAlignment="1">
      <alignment horizontal="right" vertical="center"/>
    </xf>
    <xf numFmtId="0" fontId="4" fillId="0" borderId="0" xfId="3" applyFont="1" applyAlignment="1">
      <alignment horizontal="left"/>
    </xf>
    <xf numFmtId="0" fontId="5" fillId="0" borderId="1" xfId="3" applyFont="1" applyBorder="1" applyAlignment="1">
      <alignment horizontal="left"/>
    </xf>
    <xf numFmtId="0" fontId="7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/>
    </xf>
    <xf numFmtId="0" fontId="7" fillId="3" borderId="2" xfId="3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2" applyBorder="1" applyAlignment="1" applyProtection="1">
      <alignment wrapText="1"/>
    </xf>
    <xf numFmtId="0" fontId="9" fillId="0" borderId="2" xfId="2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67" fontId="8" fillId="0" borderId="2" xfId="1" applyFont="1" applyBorder="1" applyAlignment="1" applyProtection="1">
      <alignment vertical="center" wrapText="1"/>
    </xf>
    <xf numFmtId="0" fontId="10" fillId="0" borderId="0" xfId="0" applyFont="1" applyAlignment="1">
      <alignment wrapText="1"/>
    </xf>
    <xf numFmtId="0" fontId="9" fillId="0" borderId="2" xfId="2" applyBorder="1" applyAlignment="1">
      <alignment wrapText="1"/>
    </xf>
    <xf numFmtId="0" fontId="8" fillId="0" borderId="2" xfId="0" applyFont="1" applyBorder="1" applyAlignment="1">
      <alignment wrapText="1"/>
    </xf>
    <xf numFmtId="167" fontId="8" fillId="0" borderId="2" xfId="1" applyFont="1" applyBorder="1" applyAlignment="1">
      <alignment vertical="center" wrapText="1"/>
    </xf>
    <xf numFmtId="0" fontId="9" fillId="0" borderId="2" xfId="2" applyBorder="1" applyAlignment="1">
      <alignment horizontal="center" vertical="center"/>
    </xf>
    <xf numFmtId="0" fontId="10" fillId="0" borderId="0" xfId="0" applyFont="1"/>
    <xf numFmtId="49" fontId="8" fillId="0" borderId="2" xfId="0" applyNumberFormat="1" applyFont="1" applyBorder="1" applyAlignment="1">
      <alignment horizontal="center" vertical="center"/>
    </xf>
    <xf numFmtId="167" fontId="8" fillId="0" borderId="2" xfId="1" applyFont="1" applyBorder="1" applyAlignment="1" applyProtection="1">
      <alignment vertical="center"/>
    </xf>
    <xf numFmtId="0" fontId="8" fillId="0" borderId="2" xfId="0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7" fontId="8" fillId="0" borderId="2" xfId="1" applyFont="1" applyBorder="1" applyAlignment="1">
      <alignment vertical="center"/>
    </xf>
    <xf numFmtId="0" fontId="8" fillId="0" borderId="2" xfId="2" applyFont="1" applyBorder="1" applyAlignment="1">
      <alignment wrapText="1"/>
    </xf>
    <xf numFmtId="168" fontId="8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9" fontId="8" fillId="0" borderId="2" xfId="1" applyNumberFormat="1" applyFont="1" applyBorder="1" applyAlignment="1">
      <alignment horizontal="right" vertical="center" wrapText="1"/>
    </xf>
    <xf numFmtId="0" fontId="9" fillId="0" borderId="2" xfId="2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3" xfId="0" applyBorder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0" fontId="0" fillId="0" borderId="2" xfId="0" applyBorder="1" applyAlignment="1">
      <alignment horizontal="center" vertical="center" wrapText="1"/>
    </xf>
  </cellXfs>
  <cellStyles count="4">
    <cellStyle name="Hiperlink" xfId="2" builtinId="8"/>
    <cellStyle name="Moeda" xfId="1" builtinId="4"/>
    <cellStyle name="Normal" xfId="0" builtinId="0"/>
    <cellStyle name="Normal 2" xfId="3" xr:uid="{126330A6-04F6-466F-AC97-754A58151BAF}"/>
  </cellStyles>
  <dxfs count="2">
    <dxf>
      <numFmt numFmtId="165" formatCode="00&quot;.&quot;000&quot;.&quot;000&quot;/&quot;0000&quot;-&quot;00"/>
    </dxf>
    <dxf>
      <numFmt numFmtId="164" formatCode="000&quot;.&quot;000&quot;.&quot;000&quot;-&quot;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885264</xdr:colOff>
      <xdr:row>0</xdr:row>
      <xdr:rowOff>824565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611C42DA-32AA-400F-91AE-9260D60FEF1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057089" cy="82456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peam.sharepoint.com/sites/DOF/Shared%20Documents/General/DOF/ANO%202026/TRANSPAR&#202;NCIA/1%20-%20ORDEM%20CRONOL&#211;GICA%20DE%20PAGAMENTOS/07.%20Julho/7.%20ORDEM_CRONOL&#211;GICA_%20DE_%20PAGAMENTOS_JULHO.xlsx" TargetMode="External"/><Relationship Id="rId1" Type="http://schemas.openxmlformats.org/officeDocument/2006/relationships/externalLinkPath" Target="7.%20ORDEM_CRONOL&#211;GICA_%20DE_%20PAGAMENTOS_JUL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ns"/>
      <sheetName val="Locações"/>
      <sheetName val="Serviços"/>
      <sheetName val="Obras"/>
    </sheetNames>
    <sheetDataSet>
      <sheetData sheetId="0">
        <row r="2">
          <cell r="M2" t="str">
            <v>JULHO/2026</v>
          </cell>
        </row>
        <row r="12">
          <cell r="A12" t="str">
            <v>Data da última atualização: 03/08/2026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pam.mp.br/images-j5/DOF/2026/TRANSPARENCIA/Ordem%20Cronologica/Julho/Servicos/NFS_3317_2026_EYES_NWHERE.pdf" TargetMode="External"/><Relationship Id="rId21" Type="http://schemas.openxmlformats.org/officeDocument/2006/relationships/hyperlink" Target="https://www.mpam.mp.br/images/1%C2%BA_TA_ao_CT_04-2024_-_MP-PGJ_08dce.pdf" TargetMode="External"/><Relationship Id="rId42" Type="http://schemas.openxmlformats.org/officeDocument/2006/relationships/hyperlink" Target="https://www.mpam.mp.br/images-j5/DCCON/2026/CONTRATOS/CT%20004-2026.pdf" TargetMode="External"/><Relationship Id="rId63" Type="http://schemas.openxmlformats.org/officeDocument/2006/relationships/hyperlink" Target="https://www.mpam.mp.br/images-j5/DOF/2026/TRANSPARENCIA/Ordem%20Cronologica/Julho/Servicos/NFS_0267087_2026_PRIME.pdf" TargetMode="External"/><Relationship Id="rId84" Type="http://schemas.openxmlformats.org/officeDocument/2006/relationships/hyperlink" Target="https://www.mpam.mp.br/images/1%C2%BA_TA_ao_CT_004-2023_-_MP-PGJ_67ebc.pdf" TargetMode="External"/><Relationship Id="rId138" Type="http://schemas.openxmlformats.org/officeDocument/2006/relationships/hyperlink" Target="https://www.mpam.mp.br/images/CC_005-2025_fe9a8.pdf" TargetMode="External"/><Relationship Id="rId159" Type="http://schemas.openxmlformats.org/officeDocument/2006/relationships/hyperlink" Target="https://www.mpam.mp.br/images/1%C2%BA_TA_%C3%A0_CC_006-2022_-_MP-PGJ_db10d.pdf" TargetMode="External"/><Relationship Id="rId170" Type="http://schemas.openxmlformats.org/officeDocument/2006/relationships/hyperlink" Target="https://www.mpam.mp.br/images-j5/DOF/2026/TRANSPARENCIA/Ordem%20Cronologica/Julho/Servicos/NFS_0334604_2026_LINK_CARD.pdf" TargetMode="External"/><Relationship Id="rId107" Type="http://schemas.openxmlformats.org/officeDocument/2006/relationships/hyperlink" Target="https://www.mpam.mp.br/images/1%C2%BA_TA_ao_CT_009-2024_-_MP-PGJ_7a3bf.pdf" TargetMode="External"/><Relationship Id="rId11" Type="http://schemas.openxmlformats.org/officeDocument/2006/relationships/hyperlink" Target="https://www.mpam.mp.br/images-j5/DOF/2026/TRANSPARENCIA/Ordem%20Cronologica/Julho/Servicos/FATURA_11433467703_2026_AMBAR.pdf" TargetMode="External"/><Relationship Id="rId32" Type="http://schemas.openxmlformats.org/officeDocument/2006/relationships/hyperlink" Target="https://www.mpam.mp.br/images/CT_27-2024_-_MP-PGJ_e0a09.pdf" TargetMode="External"/><Relationship Id="rId53" Type="http://schemas.openxmlformats.org/officeDocument/2006/relationships/hyperlink" Target="https://www.mpam.mp.br/images-j5/DCCON/2026/TERMOS%20ADITIVOS%20-%20CONTRATO/1o%20TA%20ao%20CT%20018-2025.pdf" TargetMode="External"/><Relationship Id="rId74" Type="http://schemas.openxmlformats.org/officeDocument/2006/relationships/hyperlink" Target="https://www.mpam.mp.br/images-j5/DOF/2026/TRANSPARENCIA/Ordem%20Cronologica/Julho/Servicos/NFS_2992_2026_SOFTPLAN.pdf" TargetMode="External"/><Relationship Id="rId128" Type="http://schemas.openxmlformats.org/officeDocument/2006/relationships/hyperlink" Target="https://www.mpam.mp.br/images-j5/DCCON/Termo%20Aditivo%20-%202025/4o%20TA%20AO%20CT%20033-2021.pdf" TargetMode="External"/><Relationship Id="rId149" Type="http://schemas.openxmlformats.org/officeDocument/2006/relationships/hyperlink" Target="https://www.mpam.mp.br/images-j5/DCCON/2026/TERMOS%20ADITIVOS%20-%20CONTRATO/4o%20TA%20AO%20CT%20008-2023.pdf" TargetMode="External"/><Relationship Id="rId5" Type="http://schemas.openxmlformats.org/officeDocument/2006/relationships/hyperlink" Target="https://www.mpam.mp.br/images-j5/DOF/2026/TRANSPARENCIA/Ordem%20Cronologica/Julho/Servicos/FATURA_11188935301_2026_AMBAR.pdf" TargetMode="External"/><Relationship Id="rId95" Type="http://schemas.openxmlformats.org/officeDocument/2006/relationships/hyperlink" Target="https://www.mpam.mp.br/images-j5/DOF/2026/TRANSPARENCIA/Ordem%20Cronologica/Julho/Servicos/NFS_2077_2026_GIBBOR_LTDA.pdf" TargetMode="External"/><Relationship Id="rId160" Type="http://schemas.openxmlformats.org/officeDocument/2006/relationships/hyperlink" Target="https://www.mpam.mp.br/images/1%C2%BA_TA_%C3%A0_CC_006-2022_-_MP-PGJ_db10d.pdf" TargetMode="External"/><Relationship Id="rId181" Type="http://schemas.openxmlformats.org/officeDocument/2006/relationships/hyperlink" Target="https://www.mpam.mp.br/images-j5/DOF/2026/TRANSPARENCIA/Ordem%20Cronologica/Julho/Servicos/NFS_627414_2026_ORACLE.pdf" TargetMode="External"/><Relationship Id="rId22" Type="http://schemas.openxmlformats.org/officeDocument/2006/relationships/hyperlink" Target="https://www.mpam.mp.br/images/1%C2%BA_TA_ao_CT_04-2024_-_MP-PGJ_08dce.pdf" TargetMode="External"/><Relationship Id="rId43" Type="http://schemas.openxmlformats.org/officeDocument/2006/relationships/hyperlink" Target="https://www.mpam.mp.br/images-j5/DOF/2026/TRANSPARENCIA/Ordem%20Cronologica/Julho/Servicos/NFS_8829729_2026_ALELO.pdf" TargetMode="External"/><Relationship Id="rId64" Type="http://schemas.openxmlformats.org/officeDocument/2006/relationships/hyperlink" Target="https://www.mpam.mp.br/images-j5/DOF/2026/TRANSPARENCIA/Ordem%20Cronologica/Julho/Servicos/NFS_2959_2026_PRODAM.pdf" TargetMode="External"/><Relationship Id="rId118" Type="http://schemas.openxmlformats.org/officeDocument/2006/relationships/hyperlink" Target="https://www.mpam.mp.br/images-j5/DOF/2026/TRANSPARENCIA/Ordem%20Cronologica/Julho/Servicos/NFS_3623_2026_EYES_NWHERE.pdf" TargetMode="External"/><Relationship Id="rId139" Type="http://schemas.openxmlformats.org/officeDocument/2006/relationships/hyperlink" Target="https://www.mpam.mp.br/images/4%C2%BA_TA_ao_CT_019-2021_9db96.pdf" TargetMode="External"/><Relationship Id="rId85" Type="http://schemas.openxmlformats.org/officeDocument/2006/relationships/hyperlink" Target="https://www.mpam.mp.br/images-j5/DCCON/2026/CONTRATOS/CT%20014-2026.pdf" TargetMode="External"/><Relationship Id="rId150" Type="http://schemas.openxmlformats.org/officeDocument/2006/relationships/hyperlink" Target="https://www.mpam.mp.br/images-j5/DCCON/2026/TERMOS%20ADITIVOS%20-%20CONTRATO/4o%20TA%20AO%20CT%20008-2023.pdf" TargetMode="External"/><Relationship Id="rId171" Type="http://schemas.openxmlformats.org/officeDocument/2006/relationships/hyperlink" Target="https://www.mpam.mp.br/images-j5/DCCON/2026/TERMOS%20ADITIVOS%20-%20CONTRATO/3o%20TA%20ao%20CT%20016-2023.pdf" TargetMode="External"/><Relationship Id="rId12" Type="http://schemas.openxmlformats.org/officeDocument/2006/relationships/hyperlink" Target="https://www.mpam.mp.br/images-j5/DOF/2026/TRANSPARENCIA/Ordem%20Cronologica/Julho/Servicos/NFS_72_2026_G_REFRIGERACAO.pdf" TargetMode="External"/><Relationship Id="rId33" Type="http://schemas.openxmlformats.org/officeDocument/2006/relationships/hyperlink" Target="https://www.mpam.mp.br/images-j5/DCCON/2026/TERMOS%20ADITIVOS%20-%20CONTRATO/5o%20TA%20AO%20CT%20025-2022.pdf" TargetMode="External"/><Relationship Id="rId108" Type="http://schemas.openxmlformats.org/officeDocument/2006/relationships/hyperlink" Target="https://www.mpam.mp.br/images/1%C2%BA_TA_ao_CT_009-2024_-_MP-PGJ_7a3bf.pdf" TargetMode="External"/><Relationship Id="rId129" Type="http://schemas.openxmlformats.org/officeDocument/2006/relationships/hyperlink" Target="https://www.mpam.mp.br/images-j5/DOF/2026/TRANSPARENCIA/Ordem%20Cronologica/Julho/Servicos/NFS_2841_2026_EYES_NWHERE.pdf" TargetMode="External"/><Relationship Id="rId54" Type="http://schemas.openxmlformats.org/officeDocument/2006/relationships/hyperlink" Target="https://www.mpam.mp.br/images-j5/DOF/2026/TRANSPARENCIA/Ordem%20Cronologica/Julho/Servicos/NFS_650_2026_JF_ENGENHARIA.pdf" TargetMode="External"/><Relationship Id="rId75" Type="http://schemas.openxmlformats.org/officeDocument/2006/relationships/hyperlink" Target="https://www.mpam.mp.br/images-j5/DOF/2026/TRANSPARENCIA/Ordem%20Cronologica/Julho/Servicos/NFS_266_2026_MACRO.pdf" TargetMode="External"/><Relationship Id="rId96" Type="http://schemas.openxmlformats.org/officeDocument/2006/relationships/hyperlink" Target="https://www.mpam.mp.br/images-j5/DCCON/2026/TERMOS%20ADITIVOS%20-%20CONTRATO/2o%20TA%20ao%20CT%20017-2024.pdf" TargetMode="External"/><Relationship Id="rId140" Type="http://schemas.openxmlformats.org/officeDocument/2006/relationships/hyperlink" Target="https://www.mpam.mp.br/images/4%C2%BA_TA_ao_CT_019-2021_9db96.pdf" TargetMode="External"/><Relationship Id="rId161" Type="http://schemas.openxmlformats.org/officeDocument/2006/relationships/hyperlink" Target="https://www.mpam.mp.br/images/1%C2%BA_TA_%C3%A0_CC_006-2022_-_MP-PGJ_db10d.pdf" TargetMode="External"/><Relationship Id="rId182" Type="http://schemas.openxmlformats.org/officeDocument/2006/relationships/hyperlink" Target="https://www.mpam.mp.br/images-j5/DCCON/2026/TERMOS%20ADITIVOS%20-%20CONTRATO/4o%20TA%20A%20CC%20001-2022.pdf" TargetMode="External"/><Relationship Id="rId6" Type="http://schemas.openxmlformats.org/officeDocument/2006/relationships/hyperlink" Target="https://www.mpam.mp.br/images-j5/DOF/2026/TRANSPARENCIA/Ordem%20Cronologica/Julho/Servicos/FATURA_11310989302_2026_AMBAR.pdf" TargetMode="External"/><Relationship Id="rId23" Type="http://schemas.openxmlformats.org/officeDocument/2006/relationships/hyperlink" Target="https://www.mpam.mp.br/images/1%C2%BA_TA_ao_CT_04-2024_-_MP-PGJ_08dce.pdf" TargetMode="External"/><Relationship Id="rId119" Type="http://schemas.openxmlformats.org/officeDocument/2006/relationships/hyperlink" Target="https://www.mpam.mp.br/images-j5/DOF/2026/TRANSPARENCIA/Ordem%20Cronologica/Julho/Servicos/NFS_535_2026_FACHINELI_COMUNICACAO.pdf" TargetMode="External"/><Relationship Id="rId44" Type="http://schemas.openxmlformats.org/officeDocument/2006/relationships/hyperlink" Target="https://www.mpam.mp.br/images-j5/DCCON/2026/TERMOS%20ADITIVOS%20-%20CONTRATO/1o%20TA%20AO%20CT%20020-2025.pdf" TargetMode="External"/><Relationship Id="rId65" Type="http://schemas.openxmlformats.org/officeDocument/2006/relationships/hyperlink" Target="https://www.mpam.mp.br/images-j5/DOF/2026/TRANSPARENCIA/Ordem%20Cronologica/Julho/Servicos/NFS_239_2026_ANA_STEFANIE.pdf" TargetMode="External"/><Relationship Id="rId86" Type="http://schemas.openxmlformats.org/officeDocument/2006/relationships/hyperlink" Target="https://www.mpam.mp.br/images/1%C2%BA_TA_ao_CT_008-2025_5e850.pdf" TargetMode="External"/><Relationship Id="rId130" Type="http://schemas.openxmlformats.org/officeDocument/2006/relationships/hyperlink" Target="https://www.mpam.mp.br/images/CT_04-2024_-_MP-PGJ_9c22c.pdf" TargetMode="External"/><Relationship Id="rId151" Type="http://schemas.openxmlformats.org/officeDocument/2006/relationships/hyperlink" Target="https://www.mpam.mp.br/images-j5/DCCON/2026/TERMOS%20ADITIVOS%20-%20CONTRATO/4o%20TA%20AO%20CT%20008-2023.pdf" TargetMode="External"/><Relationship Id="rId172" Type="http://schemas.openxmlformats.org/officeDocument/2006/relationships/hyperlink" Target="https://www.mpam.mp.br/images-j5/DOF/2026/TRANSPARENCIA/Ordem%20Cronologica/Julho/Servicos/FATURA_034599134306_2026_TELEFONICA.pdf" TargetMode="External"/><Relationship Id="rId13" Type="http://schemas.openxmlformats.org/officeDocument/2006/relationships/hyperlink" Target="https://www.mpam.mp.br/images-j5/DOF/2026/TRANSPARENCIA/Ordem%20Cronologica/Julho/Servicos/NFS_72_2026_G_REFRIGERACAO.pdf" TargetMode="External"/><Relationship Id="rId18" Type="http://schemas.openxmlformats.org/officeDocument/2006/relationships/hyperlink" Target="https://www.mpam.mp.br/images/1%C2%BA_TA_ao_CT_04-2024_-_MP-PGJ_08dce.pdf" TargetMode="External"/><Relationship Id="rId39" Type="http://schemas.openxmlformats.org/officeDocument/2006/relationships/hyperlink" Target="https://www.mpam.mp.br/images/CT_n%C2%BA_33-MP-PGJ_94190.pdf" TargetMode="External"/><Relationship Id="rId109" Type="http://schemas.openxmlformats.org/officeDocument/2006/relationships/hyperlink" Target="https://www.mpam.mp.br/images/1%C2%BA_TA_ao_CT_009-2024_-_MP-PGJ_7a3bf.pdf" TargetMode="External"/><Relationship Id="rId34" Type="http://schemas.openxmlformats.org/officeDocument/2006/relationships/hyperlink" Target="https://www.mpam.mp.br/images-j5/DCCON/2026/TERMOS%20ADITIVOS%20-%20CONTRATO/5o%20TA%20AO%20CT%20025-2022.pdf" TargetMode="External"/><Relationship Id="rId50" Type="http://schemas.openxmlformats.org/officeDocument/2006/relationships/hyperlink" Target="https://www.mpam.mp.br/images-j5/DCCON/2026/TERMOS%20ADITIVOS%20-%20CONTRATO/4o%20TA%20ao%20CT%20019-2023.pdf" TargetMode="External"/><Relationship Id="rId55" Type="http://schemas.openxmlformats.org/officeDocument/2006/relationships/hyperlink" Target="https://www.mpam.mp.br/images/1%C2%BA_TA_%C3%A0_CC_006-2023_-_MP-PGJ_bf2b1.pdf" TargetMode="External"/><Relationship Id="rId76" Type="http://schemas.openxmlformats.org/officeDocument/2006/relationships/hyperlink" Target="https://www.mpam.mp.br/images-j5/DOF/2026/TRANSPARENCIA/Ordem%20Cronologica/Julho/Servicos/NFS_266_2026_MACRO.pdf" TargetMode="External"/><Relationship Id="rId97" Type="http://schemas.openxmlformats.org/officeDocument/2006/relationships/hyperlink" Target="https://www.mpam.mp.br/images-j5/DCCON/2026/TERMOS%20ADITIVOS%20-%20CONTRATO/3o%20TA%20ao%20CT%20018-2023.pdf" TargetMode="External"/><Relationship Id="rId104" Type="http://schemas.openxmlformats.org/officeDocument/2006/relationships/hyperlink" Target="https://www.mpam.mp.br/images/1%C2%BA_TA_ao_CT_009-2024_-_MP-PGJ_7a3bf.pdf" TargetMode="External"/><Relationship Id="rId120" Type="http://schemas.openxmlformats.org/officeDocument/2006/relationships/hyperlink" Target="https://www.mpam.mp.br/images-j5/DOF/2026/TRANSPARENCIA/Ordem%20Cronologica/Julho/Servicos/NFS_536_2026_FACHINELI_COMUNICACAO.pdf" TargetMode="External"/><Relationship Id="rId125" Type="http://schemas.openxmlformats.org/officeDocument/2006/relationships/hyperlink" Target="https://www.mpam.mp.br/images-j5/DOF/2026/TRANSPARENCIA/Ordem%20Cronologica/Julho/Servicos/NFS_1287_2026_FACHINELI_COMUNICACAO.pdf" TargetMode="External"/><Relationship Id="rId141" Type="http://schemas.openxmlformats.org/officeDocument/2006/relationships/hyperlink" Target="https://www.mpam.mp.br/images-j5/DOF/2026/TRANSPARENCIA/Ordem%20Cronologica/Julho/Servicos/NFS_2876_2026_SOFTPLAN.pdf" TargetMode="External"/><Relationship Id="rId146" Type="http://schemas.openxmlformats.org/officeDocument/2006/relationships/hyperlink" Target="https://www.mpam.mp.br/images-j5/DOF/2026/TRANSPARENCIA/Ordem%20Cronologica/Julho/Servicos/NFS_1289_2026_FACHINELI.pdf" TargetMode="External"/><Relationship Id="rId167" Type="http://schemas.openxmlformats.org/officeDocument/2006/relationships/hyperlink" Target="https://www.mpam.mp.br/images-j5/DOF/2026/TRANSPARENCIA/Ordem%20Cronologica/Julho/Servicos/FATURA_723344758399806_2026_COSAMA_CODAJAS.pdf" TargetMode="External"/><Relationship Id="rId7" Type="http://schemas.openxmlformats.org/officeDocument/2006/relationships/hyperlink" Target="https://www.mpam.mp.br/images-j5/DOF/2026/TRANSPARENCIA/Ordem%20Cronologica/Julho/Servicos/FATURA_11433467803_2026_AMBAR.pdf" TargetMode="External"/><Relationship Id="rId71" Type="http://schemas.openxmlformats.org/officeDocument/2006/relationships/hyperlink" Target="https://www.mpam.mp.br/images-j5/DOF/2026/TRANSPARENCIA/Ordem%20Cronologica/Julho/Servicos/NFS_56369_2026_MODULO_ENGENHARIA.pdf" TargetMode="External"/><Relationship Id="rId92" Type="http://schemas.openxmlformats.org/officeDocument/2006/relationships/hyperlink" Target="https://www.mpam.mp.br/images/CT_019-2025_e6af8.pdf" TargetMode="External"/><Relationship Id="rId162" Type="http://schemas.openxmlformats.org/officeDocument/2006/relationships/hyperlink" Target="https://www.mpam.mp.br/images-j5/DOF/2026/TRANSPARENCIA/Ordem%20Cronologica/Julho/Servicos/FATURA_723344756957506_2026_COSAMA_CAREIRO_DA_VARZEA.pdf" TargetMode="External"/><Relationship Id="rId183" Type="http://schemas.openxmlformats.org/officeDocument/2006/relationships/hyperlink" Target="https://www.mpam.mp.br/images-j5/DCCON/2026/TERMOS%20ADITIVOS%20-%20CONTRATO/4o%20TA%20A%20CC%20001-2022.pdf" TargetMode="External"/><Relationship Id="rId2" Type="http://schemas.openxmlformats.org/officeDocument/2006/relationships/hyperlink" Target="https://www.mpam.mp.br/images-j5/DOF/2026/TRANSPARENCIA/Ordem%20Cronologica/Julho/Servicos/FATURA_11290307302_2026_AMBAR.pdf" TargetMode="External"/><Relationship Id="rId29" Type="http://schemas.openxmlformats.org/officeDocument/2006/relationships/hyperlink" Target="https://www.mpam.mp.br/images-j5/DCCON/2026/TERMOS%20ADITIVOS%20-%20CONTRATO/3o%20TA%20AO%20CT%20015-2023.pdf" TargetMode="External"/><Relationship Id="rId24" Type="http://schemas.openxmlformats.org/officeDocument/2006/relationships/hyperlink" Target="https://www.mpam.mp.br/images/1%C2%BA_TA_ao_CT_04-2024_-_MP-PGJ_08dce.pdf" TargetMode="External"/><Relationship Id="rId40" Type="http://schemas.openxmlformats.org/officeDocument/2006/relationships/hyperlink" Target="https://www.mpam.mp.br/images/CT_n%C2%BA_33-MP-PGJ_94190.pdf" TargetMode="External"/><Relationship Id="rId45" Type="http://schemas.openxmlformats.org/officeDocument/2006/relationships/hyperlink" Target="https://www.mpam.mp.br/images-j5/DCCON/2026/CONTRATOS/CT%20022-2026.pdf" TargetMode="External"/><Relationship Id="rId66" Type="http://schemas.openxmlformats.org/officeDocument/2006/relationships/hyperlink" Target="https://www.mpam.mp.br/images-j5/DOF/2026/TRANSPARENCIA/Ordem%20Cronologica/Julho/Servicos/NFS_163_2026_SERVIX.pdf" TargetMode="External"/><Relationship Id="rId87" Type="http://schemas.openxmlformats.org/officeDocument/2006/relationships/hyperlink" Target="https://www.mpam.mp.br/images/2%C2%BA_TA_ao_CT_n%C2%BA_015-2023_-_MP-PGJ_8aa1a.pdf" TargetMode="External"/><Relationship Id="rId110" Type="http://schemas.openxmlformats.org/officeDocument/2006/relationships/hyperlink" Target="https://www.mpam.mp.br/images/1%C2%BA_TA_ao_CT_009-2024_-_MP-PGJ_7a3bf.pdf" TargetMode="External"/><Relationship Id="rId115" Type="http://schemas.openxmlformats.org/officeDocument/2006/relationships/hyperlink" Target="https://www.mpam.mp.br/images-j5/DOF/2026/TRANSPARENCIA/Ordem%20Cronologica/Julho/Servicos/NFS_2360_2026_FIOS.pdf" TargetMode="External"/><Relationship Id="rId131" Type="http://schemas.openxmlformats.org/officeDocument/2006/relationships/hyperlink" Target="https://www.mpam.mp.br/images-j5/DOF/2026/TRANSPARENCIA/Ordem%20Cronologica/Julho/Servicos/FATURA_86993706_2026_AMBAR_ENERGIA.pdf" TargetMode="External"/><Relationship Id="rId136" Type="http://schemas.openxmlformats.org/officeDocument/2006/relationships/hyperlink" Target="https://www.mpam.mp.br/images-j5/DOF/2026/TRANSPARENCIA/Ordem%20Cronologica/Julho/Servicos/NFS_144_2026_CONTEMPORANEO.pdf" TargetMode="External"/><Relationship Id="rId157" Type="http://schemas.openxmlformats.org/officeDocument/2006/relationships/hyperlink" Target="https://www.mpam.mp.br/images/1%C2%BA_TA_%C3%A0_CC_006-2022_-_MP-PGJ_db10d.pdf" TargetMode="External"/><Relationship Id="rId178" Type="http://schemas.openxmlformats.org/officeDocument/2006/relationships/hyperlink" Target="https://www.mpam.mp.br/images-j5/DOF/2026/TRANSPARENCIA/Ordem%20Cronologica/Julho/Servicos/FATURA_2307407_2026_SAAE.pdf" TargetMode="External"/><Relationship Id="rId61" Type="http://schemas.openxmlformats.org/officeDocument/2006/relationships/hyperlink" Target="https://www.mpam.mp.br/images-j5/DOF/2026/TRANSPARENCIA/Ordem%20Cronologica/Julho/Servicos/FATURA_8631206_2026_CORREIOS.pdf" TargetMode="External"/><Relationship Id="rId82" Type="http://schemas.openxmlformats.org/officeDocument/2006/relationships/hyperlink" Target="https://www.mpam.mp.br/images/CC_005-2025_fe9a8.pdf" TargetMode="External"/><Relationship Id="rId152" Type="http://schemas.openxmlformats.org/officeDocument/2006/relationships/hyperlink" Target="https://www.mpam.mp.br/images-j5/DOF/2026/TRANSPARENCIA/Ordem%20Cronologica/Julho/Servicos/NFS_2770_2026_LOGIC_PRO.pdf" TargetMode="External"/><Relationship Id="rId173" Type="http://schemas.openxmlformats.org/officeDocument/2006/relationships/hyperlink" Target="https://www.mpam.mp.br/images-j5/DOF/2026/TRANSPARENCIA/Ordem%20Cronologica/Julho/Servicos/FATURA_0626402_2025_MUNICIPIO_DE_MANICORE.pdf" TargetMode="External"/><Relationship Id="rId19" Type="http://schemas.openxmlformats.org/officeDocument/2006/relationships/hyperlink" Target="https://www.mpam.mp.br/images/1%C2%BA_TA_ao_CT_04-2024_-_MP-PGJ_08dce.pdf" TargetMode="External"/><Relationship Id="rId14" Type="http://schemas.openxmlformats.org/officeDocument/2006/relationships/hyperlink" Target="https://www.mpam.mp.br/images-j5/DOF/2026/TRANSPARENCIA/Ordem%20Cronologica/Julho/Servicos/FATURA_86993705_2026_AMBAR.pdf" TargetMode="External"/><Relationship Id="rId30" Type="http://schemas.openxmlformats.org/officeDocument/2006/relationships/hyperlink" Target="https://www.mpam.mp.br/images-j5/DCCON/2026/TERMOS%20ADITIVOS%20-%20CONTRATO/2o%20TA%20ao%20CT%20019-2024.pdf" TargetMode="External"/><Relationship Id="rId35" Type="http://schemas.openxmlformats.org/officeDocument/2006/relationships/hyperlink" Target="https://www.mpam.mp.br/images-j5/DOF/2026/TRANSPARENCIA/Ordem%20Cronologica/Julho/Servicos/NFS_1309_2026_EYES_NWHERE.pdf" TargetMode="External"/><Relationship Id="rId56" Type="http://schemas.openxmlformats.org/officeDocument/2006/relationships/hyperlink" Target="https://www.mpam.mp.br/images/1%C2%BA_TA_%C3%A0_CC_006-2023_-_MP-PGJ_bf2b1.pdf" TargetMode="External"/><Relationship Id="rId77" Type="http://schemas.openxmlformats.org/officeDocument/2006/relationships/hyperlink" Target="https://www.mpam.mp.br/images/1%C2%BA_TA_ao_CT_024-2023-_MP_-_PGJ_5975b.pdf" TargetMode="External"/><Relationship Id="rId100" Type="http://schemas.openxmlformats.org/officeDocument/2006/relationships/hyperlink" Target="https://www.mpam.mp.br/images-j5/DCCON/2026/TERMOS%20ADITIVOS%20-%20CONTRATO/3o%20TA%20ao%20CT%20008-2024.pdf" TargetMode="External"/><Relationship Id="rId105" Type="http://schemas.openxmlformats.org/officeDocument/2006/relationships/hyperlink" Target="https://www.mpam.mp.br/images/1%C2%BA_TA_ao_CT_009-2024_-_MP-PGJ_7a3bf.pdf" TargetMode="External"/><Relationship Id="rId126" Type="http://schemas.openxmlformats.org/officeDocument/2006/relationships/hyperlink" Target="https://www.mpam.mp.br/images-j5/DOF/2026/TRANSPARENCIA/Ordem%20Cronologica/Julho/Servicos/NFS_1287_2026_FACHINELI_COMUNICACAO.pdf" TargetMode="External"/><Relationship Id="rId147" Type="http://schemas.openxmlformats.org/officeDocument/2006/relationships/hyperlink" Target="https://www.mpam.mp.br/images/1%C2%BA_TA_ao_CT_009-2024_-_MP-PGJ_7a3bf.pdf" TargetMode="External"/><Relationship Id="rId168" Type="http://schemas.openxmlformats.org/officeDocument/2006/relationships/hyperlink" Target="https://www.mpam.mp.br/images-j5/DOF/2026/TRANSPARENCIA/Ordem%20Cronologica/Julho/Servicos/FATURA_723344758399806_2026_COSAMA_CODAJAS.pdf" TargetMode="External"/><Relationship Id="rId8" Type="http://schemas.openxmlformats.org/officeDocument/2006/relationships/hyperlink" Target="https://www.mpam.mp.br/images-j5/DOF/2026/TRANSPARENCIA/Ordem%20Cronologica/Julho/Servicos/FATURA_11065734412_2025_AMBAR.pdf" TargetMode="External"/><Relationship Id="rId51" Type="http://schemas.openxmlformats.org/officeDocument/2006/relationships/hyperlink" Target="https://www.mpam.mp.br/images-j5/DOF/2026/TRANSPARENCIA/Ordem%20Cronologica/Julho/Servicos/FATURA_17713_2026_CERRADO.pdf" TargetMode="External"/><Relationship Id="rId72" Type="http://schemas.openxmlformats.org/officeDocument/2006/relationships/hyperlink" Target="https://www.mpam.mp.br/images-j5/DOF/2026/TRANSPARENCIA/Ordem%20Cronologica/Julho/Servicos/NFS_2878_2026_SOFTPLAN.pdf" TargetMode="External"/><Relationship Id="rId93" Type="http://schemas.openxmlformats.org/officeDocument/2006/relationships/hyperlink" Target="https://www.mpam.mp.br/images/CT_019-2025_e6af8.pdf" TargetMode="External"/><Relationship Id="rId98" Type="http://schemas.openxmlformats.org/officeDocument/2006/relationships/hyperlink" Target="https://www.mpam.mp.br/images-j5/DCCON/2026/TERMOS%20ADITIVOS%20-%20CONTRATO/1o%20TA%20AO%20CT%20002-2025.pdf" TargetMode="External"/><Relationship Id="rId121" Type="http://schemas.openxmlformats.org/officeDocument/2006/relationships/hyperlink" Target="https://www.mpam.mp.br/images-j5/DOF/2026/TRANSPARENCIA/Ordem%20Cronologica/Julho/Servicos/NFS_912_2026_FACHINELI_COMUNICACAO.pdf" TargetMode="External"/><Relationship Id="rId142" Type="http://schemas.openxmlformats.org/officeDocument/2006/relationships/hyperlink" Target="https://www.mpam.mp.br/images-j5/DOF/2026/TRANSPARENCIA/Ordem%20Cronologica/Julho/Servicos/NFS_2942_2026_SOFTPLAN.pdf" TargetMode="External"/><Relationship Id="rId163" Type="http://schemas.openxmlformats.org/officeDocument/2006/relationships/hyperlink" Target="https://www.mpam.mp.br/images-j5/DOF/2026/TRANSPARENCIA/Ordem%20Cronologica/Julho/Servicos/FATURA_723344762024606_2026_COSAMA_TABATINGA.pdf" TargetMode="External"/><Relationship Id="rId184" Type="http://schemas.openxmlformats.org/officeDocument/2006/relationships/hyperlink" Target="https://www.mpam.mp.br/images-j5/DOF/2026/TRANSPARENCIA/Ordem%20Cronologica/Julho/Servicos/NFS_627426_2026_ORACLE.pdf" TargetMode="External"/><Relationship Id="rId3" Type="http://schemas.openxmlformats.org/officeDocument/2006/relationships/hyperlink" Target="https://www.mpam.mp.br/images-j5/DOF/2026/TRANSPARENCIA/Ordem%20Cronologica/Julho/Servicos/FATURA_11397913103_2026_AMBAR.pdf" TargetMode="External"/><Relationship Id="rId25" Type="http://schemas.openxmlformats.org/officeDocument/2006/relationships/hyperlink" Target="https://www.mpam.mp.br/images/1%C2%BA_TA_ao_CT_04-2024_-_MP-PGJ_08dce.pdf" TargetMode="External"/><Relationship Id="rId46" Type="http://schemas.openxmlformats.org/officeDocument/2006/relationships/hyperlink" Target="https://www.mpam.mp.br/images-j5/DCCON/2026/CONTRATOS/CT%20022-2026.pdf" TargetMode="External"/><Relationship Id="rId67" Type="http://schemas.openxmlformats.org/officeDocument/2006/relationships/hyperlink" Target="https://www.mpam.mp.br/images-j5/DOF/2026/TRANSPARENCIA/Ordem%20Cronologica/Julho/Servicos/NFS_164_2026_SERVIX.pdf" TargetMode="External"/><Relationship Id="rId116" Type="http://schemas.openxmlformats.org/officeDocument/2006/relationships/hyperlink" Target="https://www.mpam.mp.br/images-j5/DOF/2026/TRANSPARENCIA/Ordem%20Cronologica/Julho/Servicos/NFS_2313_2026_EYES_NWHERE.pdf" TargetMode="External"/><Relationship Id="rId137" Type="http://schemas.openxmlformats.org/officeDocument/2006/relationships/hyperlink" Target="https://www.mpam.mp.br/images-j5/DOF/2026/TRANSPARENCIA/Ordem%20Cronologica/Julho/Servicos/NFS_282_2026_ANA_STEFANIE.pdf" TargetMode="External"/><Relationship Id="rId158" Type="http://schemas.openxmlformats.org/officeDocument/2006/relationships/hyperlink" Target="https://www.mpam.mp.br/images/1%C2%BA_TA_%C3%A0_CC_006-2022_-_MP-PGJ_db10d.pdf" TargetMode="External"/><Relationship Id="rId20" Type="http://schemas.openxmlformats.org/officeDocument/2006/relationships/hyperlink" Target="https://www.mpam.mp.br/images/1%C2%BA_TA_ao_CT_04-2024_-_MP-PGJ_08dce.pdf" TargetMode="External"/><Relationship Id="rId41" Type="http://schemas.openxmlformats.org/officeDocument/2006/relationships/hyperlink" Target="https://www.mpam.mp.br/images/CCT_n%C2%BA_07-2024-MP-PGJ_2d3d7.pdf" TargetMode="External"/><Relationship Id="rId62" Type="http://schemas.openxmlformats.org/officeDocument/2006/relationships/hyperlink" Target="https://www.mpam.mp.br/images-j5/DOF/2026/TRANSPARENCIA/Ordem%20Cronologica/Julho/Servicos/NFS_0267086_2026_PRIME.pdf" TargetMode="External"/><Relationship Id="rId83" Type="http://schemas.openxmlformats.org/officeDocument/2006/relationships/hyperlink" Target="https://www.mpam.mp.br/images/1%C2%BA_TA_ao_CT_004-2023_-_MP-PGJ_67ebc.pdf" TargetMode="External"/><Relationship Id="rId88" Type="http://schemas.openxmlformats.org/officeDocument/2006/relationships/hyperlink" Target="https://www.mpam.mp.br/images/2%C2%BA_TA_ao_CT_n%C2%BA_015-2023_-_MP-PGJ_8aa1a.pdf" TargetMode="External"/><Relationship Id="rId111" Type="http://schemas.openxmlformats.org/officeDocument/2006/relationships/hyperlink" Target="https://www.mpam.mp.br/images/1%C2%BA_TA_ao_CT_009-2024_-_MP-PGJ_7a3bf.pdf" TargetMode="External"/><Relationship Id="rId132" Type="http://schemas.openxmlformats.org/officeDocument/2006/relationships/hyperlink" Target="https://www.mpam.mp.br/images-j5/DOF/2026/TRANSPARENCIA/Ordem%20Cronologica/Julho/Servicos/FATURA_86993706_2026_AMBAR.pdf" TargetMode="External"/><Relationship Id="rId153" Type="http://schemas.openxmlformats.org/officeDocument/2006/relationships/hyperlink" Target="https://www.mpam.mp.br/images-j5/DOF/2026/TRANSPARENCIA/Ordem%20Cronologica/Julho/Servicos/NFS_3570_2026_LOGIC_PRO.pdf" TargetMode="External"/><Relationship Id="rId174" Type="http://schemas.openxmlformats.org/officeDocument/2006/relationships/hyperlink" Target="https://www.mpam.mp.br/images-j5/DOF/2026/TRANSPARENCIA/Ordem%20Cronologica/Julho/Servicos/NFS_1190_2026_F_ALVES.pdf" TargetMode="External"/><Relationship Id="rId179" Type="http://schemas.openxmlformats.org/officeDocument/2006/relationships/hyperlink" Target="https://www.mpam.mp.br/images/Contratos/2022/Carta_Contrato/CC_05-2022_MP_-_PGJ_596f4.pdf" TargetMode="External"/><Relationship Id="rId15" Type="http://schemas.openxmlformats.org/officeDocument/2006/relationships/hyperlink" Target="https://www.mpam.mp.br/images-j5/DOF/2026/TRANSPARENCIA/Ordem%20Cronologica/Julho/Servicos/NFS_2547_2026_SOFTPLAN.pdf" TargetMode="External"/><Relationship Id="rId36" Type="http://schemas.openxmlformats.org/officeDocument/2006/relationships/hyperlink" Target="https://www.mpam.mp.br/images-j5/DOF/2026/TRANSPARENCIA/Ordem%20Cronologica/Julho/Servicos/NFS_1310_2026_EYES_NWHERE.pdf" TargetMode="External"/><Relationship Id="rId57" Type="http://schemas.openxmlformats.org/officeDocument/2006/relationships/hyperlink" Target="https://www.mpam.mp.br/images-j5/DOF/2026/TRANSPARENCIA/Ordem%20Cronologica/Julho/Servicos/FATURA_448421002_2026_MANAUS_AMBIENTAL.pdf" TargetMode="External"/><Relationship Id="rId106" Type="http://schemas.openxmlformats.org/officeDocument/2006/relationships/hyperlink" Target="https://www.mpam.mp.br/images/1%C2%BA_TA_ao_CT_009-2024_-_MP-PGJ_7a3bf.pdf" TargetMode="External"/><Relationship Id="rId127" Type="http://schemas.openxmlformats.org/officeDocument/2006/relationships/hyperlink" Target="https://www.mpam.mp.br/images-j5/DOF/2026/TRANSPARENCIA/Ordem%20Cronologica/Julho/Servicos/NFS_1288_2026_FACHINELI_COMUNICACAO.pdf" TargetMode="External"/><Relationship Id="rId10" Type="http://schemas.openxmlformats.org/officeDocument/2006/relationships/hyperlink" Target="https://www.mpam.mp.br/images-j5/DOF/2026/TRANSPARENCIA/Ordem%20Cronologica/Julho/Servicos/FATURA_11310989202_2026_AMBAR.pdf" TargetMode="External"/><Relationship Id="rId31" Type="http://schemas.openxmlformats.org/officeDocument/2006/relationships/hyperlink" Target="https://www.mpam.mp.br/images/4%C2%BA_TA_ao_CT_019-2021_9db96.pdf" TargetMode="External"/><Relationship Id="rId52" Type="http://schemas.openxmlformats.org/officeDocument/2006/relationships/hyperlink" Target="https://www.mpam.mp.br/images-j5/DOF/2026/TRANSPARENCIA/Ordem%20Cronologica/Julho/Servicos/FATURA_17713_2026_CERRADO.pdf" TargetMode="External"/><Relationship Id="rId73" Type="http://schemas.openxmlformats.org/officeDocument/2006/relationships/hyperlink" Target="https://www.mpam.mp.br/images-j5/DOF/2026/TRANSPARENCIA/Ordem%20Cronologica/Julho/Servicos/NFS_2877_2026_SOFTPLAN.pdf" TargetMode="External"/><Relationship Id="rId78" Type="http://schemas.openxmlformats.org/officeDocument/2006/relationships/hyperlink" Target="https://www.mpam.mp.br/images/3%C2%BA_TA_ao_CT_035-2021_-_MP-PGJ_f068e.pdf" TargetMode="External"/><Relationship Id="rId94" Type="http://schemas.openxmlformats.org/officeDocument/2006/relationships/hyperlink" Target="https://www.mpam.mp.br/images-j5/DOF/2026/TRANSPARENCIA/Ordem%20Cronologica/Julho/Servicos/NFS_149_2026_A_S_PINTO.pdf" TargetMode="External"/><Relationship Id="rId99" Type="http://schemas.openxmlformats.org/officeDocument/2006/relationships/hyperlink" Target="https://www.mpam.mp.br/images-j5/DCCON/2026/TERMOS%20ADITIVOS%20-%20CONTRATO/1o%20TA%20AO%20CT%20002-2025.pdf" TargetMode="External"/><Relationship Id="rId101" Type="http://schemas.openxmlformats.org/officeDocument/2006/relationships/hyperlink" Target="https://www.mpam.mp.br/images-j5/DCCON/Termo%20Aditivo%20-%202025/4o%20TA%20AO%20CT%20033-2021.pdf" TargetMode="External"/><Relationship Id="rId122" Type="http://schemas.openxmlformats.org/officeDocument/2006/relationships/hyperlink" Target="https://www.mpam.mp.br/images-j5/DOF/2026/TRANSPARENCIA/Ordem%20Cronologica/Julho/Servicos/NFS_913_2026_FACHINELI_COMUNICACAO.pdf" TargetMode="External"/><Relationship Id="rId143" Type="http://schemas.openxmlformats.org/officeDocument/2006/relationships/hyperlink" Target="https://www.mpam.mp.br/images-j5/DCCON/2026/TERMOS%20ADITIVOS%20-%20CONTRATO/3o%20TA%20AO%20CT%20015-2023.pdf" TargetMode="External"/><Relationship Id="rId148" Type="http://schemas.openxmlformats.org/officeDocument/2006/relationships/hyperlink" Target="https://www.mpam.mp.br/images/1%C2%BA_TA_ao_CT_009-2024_-_MP-PGJ_7a3bf.pdf" TargetMode="External"/><Relationship Id="rId164" Type="http://schemas.openxmlformats.org/officeDocument/2006/relationships/hyperlink" Target="https://www.mpam.mp.br/images-j5/DOF/2026/TRANSPARENCIA/Ordem%20Cronologica/Julho/Servicos/FATURA_123344762205106_2026_COSAMA_AUTAZES.pdf" TargetMode="External"/><Relationship Id="rId169" Type="http://schemas.openxmlformats.org/officeDocument/2006/relationships/hyperlink" Target="https://www.mpam.mp.br/images-j5/DCCON/Termo%20Aditivo%20-%202025/1o%20TA%20ao%20CT%20001-2024.pdf" TargetMode="External"/><Relationship Id="rId185" Type="http://schemas.openxmlformats.org/officeDocument/2006/relationships/hyperlink" Target="https://www.mpam.mp.br/images-j5/DOF/2026/TRANSPARENCIA/Ordem%20Cronologica/Julho/Servicos/NFS_2339_2026_PROTENORTE.pdf" TargetMode="External"/><Relationship Id="rId4" Type="http://schemas.openxmlformats.org/officeDocument/2006/relationships/hyperlink" Target="https://www.mpam.mp.br/images-j5/DOF/2026/TRANSPARENCIA/Ordem%20Cronologica/Julho/Servicos/FATURA_110657345012_2026_AMBAR.pdf" TargetMode="External"/><Relationship Id="rId9" Type="http://schemas.openxmlformats.org/officeDocument/2006/relationships/hyperlink" Target="https://www.mpam.mp.br/images-j5/DOF/2026/TRANSPARENCIA/Ordem%20Cronologica/Julho/Servicos/FATURA_11188935201_2026_AMBAR.pdf" TargetMode="External"/><Relationship Id="rId180" Type="http://schemas.openxmlformats.org/officeDocument/2006/relationships/hyperlink" Target="https://www.mpam.mp.br/images/Contratos/2022/Carta_Contrato/CC_05-2022_MP_-_PGJ_596f4.pdf" TargetMode="External"/><Relationship Id="rId26" Type="http://schemas.openxmlformats.org/officeDocument/2006/relationships/hyperlink" Target="https://www.mpam.mp.br/images/1%C2%BA_TA_ao_CT_04-2024_-_MP-PGJ_08dce.pdf" TargetMode="External"/><Relationship Id="rId47" Type="http://schemas.openxmlformats.org/officeDocument/2006/relationships/hyperlink" Target="https://www.mpam.mp.br/images-j5/DOF/2026/TRANSPARENCIA/Ordem%20Cronologica/Julho/Servicos/NFS_8308309_2026_PLUXEE.pdf" TargetMode="External"/><Relationship Id="rId68" Type="http://schemas.openxmlformats.org/officeDocument/2006/relationships/hyperlink" Target="https://www.mpam.mp.br/images-j5/DOF/2026/TRANSPARENCIA/Ordem%20Cronologica/Julho/Servicos/NFS_434_2026_CLINICA_MASTER.pdf" TargetMode="External"/><Relationship Id="rId89" Type="http://schemas.openxmlformats.org/officeDocument/2006/relationships/hyperlink" Target="https://www.mpam.mp.br/images/4%C2%BA_TA_ao_CT_019-2021_9db96.pdf" TargetMode="External"/><Relationship Id="rId112" Type="http://schemas.openxmlformats.org/officeDocument/2006/relationships/hyperlink" Target="https://www.mpam.mp.br/images/1%C2%BA_TA_ao_CT_009-2024_-_MP-PGJ_7a3bf.pdf" TargetMode="External"/><Relationship Id="rId133" Type="http://schemas.openxmlformats.org/officeDocument/2006/relationships/hyperlink" Target="https://www.mpam.mp.br/images/CT_27-2024_-_MP-PGJ_e0a09.pdf" TargetMode="External"/><Relationship Id="rId154" Type="http://schemas.openxmlformats.org/officeDocument/2006/relationships/hyperlink" Target="https://www.mpam.mp.br/images-j5/DOF/2026/TRANSPARENCIA/Ordem%20Cronologica/Julho/Servicos/NFS_4290_2026_LOGIC_PRO.pdf" TargetMode="External"/><Relationship Id="rId175" Type="http://schemas.openxmlformats.org/officeDocument/2006/relationships/hyperlink" Target="https://www.mpam.mp.br/images-j5/DCCON/2026/TERMOS%20ADITIVOS%20-%20CONTRATO/3o%20TA%20ao%20CT%20016-2023.pdf" TargetMode="External"/><Relationship Id="rId16" Type="http://schemas.openxmlformats.org/officeDocument/2006/relationships/hyperlink" Target="https://www.mpam.mp.br/images-j5/DOF/2026/TRANSPARENCIA/Ordem%20Cronologica/Julho/Servicos/NFS_1025_2026_2KS_LTDA.pdf" TargetMode="External"/><Relationship Id="rId37" Type="http://schemas.openxmlformats.org/officeDocument/2006/relationships/hyperlink" Target="https://www.mpam.mp.br/images-j5/DOF/2026/TRANSPARENCIA/Ordem%20Cronologica/Julho/Servicos/NFS_35_2026_MASTER_LTDA.pdf" TargetMode="External"/><Relationship Id="rId58" Type="http://schemas.openxmlformats.org/officeDocument/2006/relationships/hyperlink" Target="https://www.mpam.mp.br/images-j5/DOF/2026/TRANSPARENCIA/Ordem%20Cronologica/Julho/Servicos/FATURA_448421002_2026_MANAUS_AMBIENTAL.pdf" TargetMode="External"/><Relationship Id="rId79" Type="http://schemas.openxmlformats.org/officeDocument/2006/relationships/hyperlink" Target="https://www.mpam.mp.br/images-j5/DCCON/2026/TERMOS%20ADITIVOS%20-%20CONTRATO/3o%20TA%20AO%20CT%20007-2023.pdf" TargetMode="External"/><Relationship Id="rId102" Type="http://schemas.openxmlformats.org/officeDocument/2006/relationships/hyperlink" Target="https://www.mpam.mp.br/images-j5/DCCON/Termo%20Aditivo%20-%202025/4o%20TA%20AO%20CT%20033-2021.pdf" TargetMode="External"/><Relationship Id="rId123" Type="http://schemas.openxmlformats.org/officeDocument/2006/relationships/hyperlink" Target="https://www.mpam.mp.br/images-j5/DOF/2026/TRANSPARENCIA/Ordem%20Cronologica/Julho/Servicos/NFS_1283_2026_FACHINELI_COMUNICACAO.pdf" TargetMode="External"/><Relationship Id="rId144" Type="http://schemas.openxmlformats.org/officeDocument/2006/relationships/hyperlink" Target="https://www.mpam.mp.br/images-j5/DOF/2026/TRANSPARENCIA/Ordem%20Cronologica/Julho/Servicos/NFS_62976_2026_MODULO.pdf" TargetMode="External"/><Relationship Id="rId90" Type="http://schemas.openxmlformats.org/officeDocument/2006/relationships/hyperlink" Target="https://www.mpam.mp.br/images/4%C2%BA_TA_ao_CT_019-2021_9db96.pdf" TargetMode="External"/><Relationship Id="rId165" Type="http://schemas.openxmlformats.org/officeDocument/2006/relationships/hyperlink" Target="https://www.mpam.mp.br/images-j5/DOF/2026/TRANSPARENCIA/Ordem%20Cronologica/Julho/Servicos/FATURA_123344754630006_2026_COSAMA_CARAUARI.pdf" TargetMode="External"/><Relationship Id="rId186" Type="http://schemas.openxmlformats.org/officeDocument/2006/relationships/printerSettings" Target="../printerSettings/printerSettings1.bin"/><Relationship Id="rId27" Type="http://schemas.openxmlformats.org/officeDocument/2006/relationships/hyperlink" Target="https://www.mpam.mp.br/images/1%C2%BA_TA_ao_CT_04-2024_-_MP-PGJ_08dce.pdf" TargetMode="External"/><Relationship Id="rId48" Type="http://schemas.openxmlformats.org/officeDocument/2006/relationships/hyperlink" Target="https://www.mpam.mp.br/images-j5/DOF/2026/TRANSPARENCIA/Ordem%20Cronologica/Julho/Servicos/NFS_8308309_2026_PLUXEE.pdf" TargetMode="External"/><Relationship Id="rId69" Type="http://schemas.openxmlformats.org/officeDocument/2006/relationships/hyperlink" Target="https://www.mpam.mp.br/images-j5/DOF/2026/TRANSPARENCIA/Ordem%20Cronologica/Julho/Servicos/NFS_153395_2026_VR_BENEFICIOS.pdf" TargetMode="External"/><Relationship Id="rId113" Type="http://schemas.openxmlformats.org/officeDocument/2006/relationships/hyperlink" Target="https://www.mpam.mp.br/images-j5/DOF/2026/TRANSPARENCIA/Ordem%20Cronologica/Julho/Servicos/NFS_2960_2026_PRODAM.pdf" TargetMode="External"/><Relationship Id="rId134" Type="http://schemas.openxmlformats.org/officeDocument/2006/relationships/hyperlink" Target="https://www.mpam.mp.br/images-j5/DCCON/2026/CONVENIOS%20E%20ACORDOS/TCU%20003-2026%20-%20TJAM.pdf" TargetMode="External"/><Relationship Id="rId80" Type="http://schemas.openxmlformats.org/officeDocument/2006/relationships/hyperlink" Target="https://www.mpam.mp.br/images-j5/DCCON/2026/TERMOS%20ADITIVOS%20-%20CONTRATO/3o%20TA%20AO%20CT%20007-2023.pdf" TargetMode="External"/><Relationship Id="rId155" Type="http://schemas.openxmlformats.org/officeDocument/2006/relationships/hyperlink" Target="https://www.mpam.mp.br/images/1%C2%BA_TA_%C3%A0_CC_006-2022_-_MP-PGJ_db10d.pdf" TargetMode="External"/><Relationship Id="rId176" Type="http://schemas.openxmlformats.org/officeDocument/2006/relationships/hyperlink" Target="https://www.mpam.mp.br/images/3%C2%BA_TA_ao_CT_022-2023_10dad.pdf" TargetMode="External"/><Relationship Id="rId17" Type="http://schemas.openxmlformats.org/officeDocument/2006/relationships/hyperlink" Target="https://www.mpam.mp.br/images-j5/DOF/2026/TRANSPARENCIA/Ordem%20Cronologica/Julho/Servicos/NFS_61345_2026_MODULO.pdf" TargetMode="External"/><Relationship Id="rId38" Type="http://schemas.openxmlformats.org/officeDocument/2006/relationships/hyperlink" Target="https://www.mpam.mp.br/images-j5/DOF/2026/TRANSPARENCIA/Ordem%20Cronologica/Julho/Servicos/FATURA_005_2026_MBM_SEGURADORA.pdf" TargetMode="External"/><Relationship Id="rId59" Type="http://schemas.openxmlformats.org/officeDocument/2006/relationships/hyperlink" Target="https://www.mpam.mp.br/images-j5/DOF/2026/TRANSPARENCIA/Ordem%20Cronologica/Julho/Servicos/BOLETO_290912883074247357_2026_CREA_AM.pdf" TargetMode="External"/><Relationship Id="rId103" Type="http://schemas.openxmlformats.org/officeDocument/2006/relationships/hyperlink" Target="https://www.mpam.mp.br/images-j5/DCCON/Termo%20Aditivo%20-%202025/4o%20TA%20AO%20CT%20033-2021.pdf" TargetMode="External"/><Relationship Id="rId124" Type="http://schemas.openxmlformats.org/officeDocument/2006/relationships/hyperlink" Target="https://www.mpam.mp.br/images-j5/DOF/2026/TRANSPARENCIA/Ordem%20Cronologica/Julho/Servicos/NFS_1284_2026_FACHINELI_COMUNICACAO.pdf" TargetMode="External"/><Relationship Id="rId70" Type="http://schemas.openxmlformats.org/officeDocument/2006/relationships/hyperlink" Target="https://www.mpam.mp.br/images-j5/DOF/2026/TRANSPARENCIA/Ordem%20Cronologica/Julho/Servicos/NFS_56369_2026_MODULO_ENGENHARIA.pdf" TargetMode="External"/><Relationship Id="rId91" Type="http://schemas.openxmlformats.org/officeDocument/2006/relationships/hyperlink" Target="https://www.mpam.mp.br/images/4%C2%BA_TA_ao_CT_019-2021_9db96.pdf" TargetMode="External"/><Relationship Id="rId145" Type="http://schemas.openxmlformats.org/officeDocument/2006/relationships/hyperlink" Target="https://www.mpam.mp.br/images-j5/DOF/2026/TRANSPARENCIA/Ordem%20Cronologica/Julho/Servicos/NFS_1285_2026_FACHINELI.pdf" TargetMode="External"/><Relationship Id="rId166" Type="http://schemas.openxmlformats.org/officeDocument/2006/relationships/hyperlink" Target="https://www.mpam.mp.br/images-j5/DOF/2026/TRANSPARENCIA/Ordem%20Cronologica/Julho/Servicos/FATURA_723344768988606_2026_COSAMA_JURUA.pdf" TargetMode="External"/><Relationship Id="rId187" Type="http://schemas.openxmlformats.org/officeDocument/2006/relationships/drawing" Target="../drawings/drawing1.xml"/><Relationship Id="rId1" Type="http://schemas.openxmlformats.org/officeDocument/2006/relationships/hyperlink" Target="https://www.mpam.mp.br/images-j5/DOF/2026/TRANSPARENCIA/Ordem%20Cronologica/Julho/Servicos/FATURA_11290275001_2026_AMBAR.pdf" TargetMode="External"/><Relationship Id="rId28" Type="http://schemas.openxmlformats.org/officeDocument/2006/relationships/hyperlink" Target="https://www.mpam.mp.br/images/1%C2%BA_TA_ao_CT_04-2024_-_MP-PGJ_08dce.pdf" TargetMode="External"/><Relationship Id="rId49" Type="http://schemas.openxmlformats.org/officeDocument/2006/relationships/hyperlink" Target="https://www.mpam.mp.br/images-j5/DCCON/2026/TERMOS%20ADITIVOS%20-%20CONTRATO/4o%20TA%20ao%20CT%20019-2023.pdf" TargetMode="External"/><Relationship Id="rId114" Type="http://schemas.openxmlformats.org/officeDocument/2006/relationships/hyperlink" Target="https://www.mpam.mp.br/images-j5/DOF/2026/TRANSPARENCIA/Ordem%20Cronologica/Julho/Servicos/NFS_2960_2026_PRODAM.pdf" TargetMode="External"/><Relationship Id="rId60" Type="http://schemas.openxmlformats.org/officeDocument/2006/relationships/hyperlink" Target="https://www.mpam.mp.br/images-j5/DOF/2026/TRANSPARENCIA/Ordem%20Cronologica/Julho/Servicos/NFS_472_2026_ALFAMA.pdf" TargetMode="External"/><Relationship Id="rId81" Type="http://schemas.openxmlformats.org/officeDocument/2006/relationships/hyperlink" Target="https://www.mpam.mp.br/images/4%C2%BA_TA_ao_CT_012-2021_-_MP-PGJ_abff4.pdf" TargetMode="External"/><Relationship Id="rId135" Type="http://schemas.openxmlformats.org/officeDocument/2006/relationships/hyperlink" Target="https://www.mpam.mp.br/images-j5/DOF/2026/TRANSPARENCIA/Ordem%20Cronologica/Julho/Servicos/MEMORANDO_163_2026_TJ_AM.pdf" TargetMode="External"/><Relationship Id="rId156" Type="http://schemas.openxmlformats.org/officeDocument/2006/relationships/hyperlink" Target="https://www.mpam.mp.br/images/1%C2%BA_TA_%C3%A0_CC_006-2022_-_MP-PGJ_db10d.pdf" TargetMode="External"/><Relationship Id="rId177" Type="http://schemas.openxmlformats.org/officeDocument/2006/relationships/hyperlink" Target="https://www.mpam.mp.br/images-j5/DOF/2026/TRANSPARENCIA/Ordem%20Cronologica/Julho/Servicos/FATURA_2307407_2026_SAA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88DDD-BE16-4A1C-AB09-F523E4B0F83C}">
  <dimension ref="A1:N194"/>
  <sheetViews>
    <sheetView tabSelected="1" topLeftCell="A95" zoomScale="85" zoomScaleNormal="85" zoomScaleSheetLayoutView="80" workbookViewId="0">
      <selection activeCell="F107" sqref="F107"/>
    </sheetView>
  </sheetViews>
  <sheetFormatPr defaultRowHeight="15"/>
  <cols>
    <col min="1" max="1" width="13.7109375" customWidth="1"/>
    <col min="2" max="2" width="14.7109375" customWidth="1"/>
    <col min="3" max="3" width="19.140625" customWidth="1"/>
    <col min="4" max="4" width="45.28515625" customWidth="1"/>
    <col min="5" max="5" width="29.5703125" style="35" customWidth="1"/>
    <col min="6" max="6" width="22.140625" style="36" customWidth="1"/>
    <col min="7" max="7" width="16.42578125" bestFit="1" customWidth="1"/>
    <col min="8" max="8" width="10.85546875" hidden="1" customWidth="1"/>
    <col min="9" max="9" width="14.5703125" hidden="1" customWidth="1"/>
    <col min="10" max="10" width="17.7109375" customWidth="1"/>
    <col min="11" max="11" width="17.42578125" customWidth="1"/>
    <col min="12" max="12" width="15.5703125" customWidth="1"/>
    <col min="13" max="13" width="12.7109375" bestFit="1" customWidth="1"/>
    <col min="14" max="14" width="14.42578125" customWidth="1"/>
    <col min="16" max="16" width="10.85546875" bestFit="1" customWidth="1"/>
    <col min="17" max="17" width="10.5703125" bestFit="1" customWidth="1"/>
  </cols>
  <sheetData>
    <row r="1" spans="1:13" ht="77.099999999999994" customHeight="1">
      <c r="C1" s="1"/>
      <c r="D1" s="1"/>
      <c r="E1" s="2"/>
      <c r="F1" s="3"/>
      <c r="G1" s="4"/>
      <c r="H1" s="4"/>
      <c r="I1" s="4"/>
      <c r="J1" s="1"/>
    </row>
    <row r="2" spans="1:13" ht="18" customHeight="1">
      <c r="A2" s="5" t="str">
        <f>[1]Bens!M2</f>
        <v>JULHO/2026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0.25" customHeight="1">
      <c r="A3" s="6" t="s">
        <v>0</v>
      </c>
      <c r="B3" s="6"/>
      <c r="C3" s="6"/>
      <c r="D3" s="6"/>
      <c r="E3" s="6"/>
      <c r="F3" s="3"/>
      <c r="G3" s="4"/>
      <c r="H3" s="4"/>
      <c r="I3" s="4"/>
      <c r="J3" s="1"/>
    </row>
    <row r="4" spans="1:13" ht="15" customHeight="1">
      <c r="E4" s="2"/>
      <c r="F4" s="3"/>
    </row>
    <row r="5" spans="1:13" ht="18" customHeight="1">
      <c r="A5" s="7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3" ht="31.5" customHeight="1">
      <c r="A6" s="8" t="s">
        <v>2</v>
      </c>
      <c r="B6" s="8" t="s">
        <v>3</v>
      </c>
      <c r="C6" s="9" t="s">
        <v>4</v>
      </c>
      <c r="D6" s="9" t="s">
        <v>5</v>
      </c>
      <c r="E6" s="8" t="s">
        <v>6</v>
      </c>
      <c r="F6" s="8" t="s">
        <v>7</v>
      </c>
      <c r="G6" s="8" t="s">
        <v>8</v>
      </c>
      <c r="H6" s="10" t="s">
        <v>9</v>
      </c>
      <c r="I6" s="10" t="s">
        <v>10</v>
      </c>
      <c r="J6" s="9" t="s">
        <v>11</v>
      </c>
      <c r="K6" s="9" t="s">
        <v>12</v>
      </c>
      <c r="L6" s="9" t="s">
        <v>13</v>
      </c>
      <c r="M6" s="9" t="s">
        <v>14</v>
      </c>
    </row>
    <row r="7" spans="1:13" s="18" customFormat="1" ht="150">
      <c r="A7" s="11" t="s">
        <v>15</v>
      </c>
      <c r="B7" s="12">
        <v>1</v>
      </c>
      <c r="C7" s="12">
        <v>2341467000120</v>
      </c>
      <c r="D7" s="12" t="s">
        <v>16</v>
      </c>
      <c r="E7" s="13" t="s">
        <v>17</v>
      </c>
      <c r="F7" s="14" t="s">
        <v>18</v>
      </c>
      <c r="G7" s="15">
        <v>46205</v>
      </c>
      <c r="H7" s="16" t="s">
        <v>19</v>
      </c>
      <c r="I7" s="17">
        <v>4395.0200000000004</v>
      </c>
      <c r="J7" s="15">
        <v>46206</v>
      </c>
      <c r="K7" s="12"/>
      <c r="L7" s="17">
        <f>52.74+4342.28</f>
        <v>4395.0199999999995</v>
      </c>
      <c r="M7" s="16" t="s">
        <v>20</v>
      </c>
    </row>
    <row r="8" spans="1:13" s="18" customFormat="1" ht="150">
      <c r="A8" s="11" t="s">
        <v>15</v>
      </c>
      <c r="B8" s="12">
        <v>2</v>
      </c>
      <c r="C8" s="12">
        <v>2341467000120</v>
      </c>
      <c r="D8" s="12" t="s">
        <v>16</v>
      </c>
      <c r="E8" s="19" t="s">
        <v>21</v>
      </c>
      <c r="F8" s="14" t="s">
        <v>22</v>
      </c>
      <c r="G8" s="15">
        <v>46206</v>
      </c>
      <c r="H8" s="16" t="s">
        <v>23</v>
      </c>
      <c r="I8" s="17">
        <v>7168.36</v>
      </c>
      <c r="J8" s="15">
        <v>46206</v>
      </c>
      <c r="K8" s="12"/>
      <c r="L8" s="17">
        <f>86.02+7082.34</f>
        <v>7168.3600000000006</v>
      </c>
      <c r="M8" s="16" t="s">
        <v>20</v>
      </c>
    </row>
    <row r="9" spans="1:13" s="18" customFormat="1" ht="150">
      <c r="A9" s="11" t="s">
        <v>15</v>
      </c>
      <c r="B9" s="12">
        <v>3</v>
      </c>
      <c r="C9" s="12">
        <v>2341467000120</v>
      </c>
      <c r="D9" s="12" t="s">
        <v>16</v>
      </c>
      <c r="E9" s="19" t="s">
        <v>24</v>
      </c>
      <c r="F9" s="14" t="s">
        <v>25</v>
      </c>
      <c r="G9" s="15">
        <v>46206</v>
      </c>
      <c r="H9" s="12" t="s">
        <v>26</v>
      </c>
      <c r="I9" s="17">
        <v>8333.4500000000007</v>
      </c>
      <c r="J9" s="15">
        <v>46206</v>
      </c>
      <c r="K9" s="20"/>
      <c r="L9" s="17">
        <f>100+8233.45</f>
        <v>8333.4500000000007</v>
      </c>
      <c r="M9" s="16" t="s">
        <v>20</v>
      </c>
    </row>
    <row r="10" spans="1:13" s="18" customFormat="1" ht="150">
      <c r="A10" s="11" t="s">
        <v>15</v>
      </c>
      <c r="B10" s="12">
        <v>4</v>
      </c>
      <c r="C10" s="12">
        <v>2341467000120</v>
      </c>
      <c r="D10" s="12" t="s">
        <v>16</v>
      </c>
      <c r="E10" s="19" t="s">
        <v>27</v>
      </c>
      <c r="F10" s="14" t="s">
        <v>28</v>
      </c>
      <c r="G10" s="15">
        <v>46206</v>
      </c>
      <c r="H10" s="16" t="s">
        <v>29</v>
      </c>
      <c r="I10" s="17">
        <v>1329.2</v>
      </c>
      <c r="J10" s="15">
        <v>46206</v>
      </c>
      <c r="K10" s="12"/>
      <c r="L10" s="17">
        <f>15.95+1313.25</f>
        <v>1329.2</v>
      </c>
      <c r="M10" s="16" t="s">
        <v>20</v>
      </c>
    </row>
    <row r="11" spans="1:13" s="18" customFormat="1" ht="150">
      <c r="A11" s="11" t="s">
        <v>15</v>
      </c>
      <c r="B11" s="12">
        <v>5</v>
      </c>
      <c r="C11" s="12">
        <v>2341467000120</v>
      </c>
      <c r="D11" s="12" t="s">
        <v>16</v>
      </c>
      <c r="E11" s="19" t="s">
        <v>30</v>
      </c>
      <c r="F11" s="14" t="s">
        <v>31</v>
      </c>
      <c r="G11" s="15">
        <v>46206</v>
      </c>
      <c r="H11" s="16" t="s">
        <v>32</v>
      </c>
      <c r="I11" s="17">
        <v>391.73</v>
      </c>
      <c r="J11" s="15">
        <v>46206</v>
      </c>
      <c r="K11" s="12"/>
      <c r="L11" s="17">
        <f>4.7+387.03</f>
        <v>391.72999999999996</v>
      </c>
      <c r="M11" s="16" t="s">
        <v>20</v>
      </c>
    </row>
    <row r="12" spans="1:13" s="18" customFormat="1" ht="150">
      <c r="A12" s="11" t="s">
        <v>15</v>
      </c>
      <c r="B12" s="12">
        <v>6</v>
      </c>
      <c r="C12" s="12">
        <v>2341467000120</v>
      </c>
      <c r="D12" s="12" t="s">
        <v>16</v>
      </c>
      <c r="E12" s="19" t="s">
        <v>33</v>
      </c>
      <c r="F12" s="14" t="s">
        <v>34</v>
      </c>
      <c r="G12" s="15">
        <v>46206</v>
      </c>
      <c r="H12" s="16" t="s">
        <v>35</v>
      </c>
      <c r="I12" s="17">
        <v>868.33</v>
      </c>
      <c r="J12" s="15">
        <v>46206</v>
      </c>
      <c r="K12" s="12"/>
      <c r="L12" s="17">
        <f>10.41+857.92</f>
        <v>868.32999999999993</v>
      </c>
      <c r="M12" s="16" t="s">
        <v>20</v>
      </c>
    </row>
    <row r="13" spans="1:13" s="18" customFormat="1" ht="150">
      <c r="A13" s="11" t="s">
        <v>15</v>
      </c>
      <c r="B13" s="12">
        <v>7</v>
      </c>
      <c r="C13" s="12">
        <v>2341467000120</v>
      </c>
      <c r="D13" s="12" t="s">
        <v>16</v>
      </c>
      <c r="E13" s="19" t="s">
        <v>36</v>
      </c>
      <c r="F13" s="14" t="s">
        <v>37</v>
      </c>
      <c r="G13" s="15">
        <v>46206</v>
      </c>
      <c r="H13" s="16" t="s">
        <v>38</v>
      </c>
      <c r="I13" s="21">
        <v>825.33</v>
      </c>
      <c r="J13" s="15">
        <v>46206</v>
      </c>
      <c r="K13" s="12"/>
      <c r="L13" s="17">
        <f>9.9+815.43</f>
        <v>825.32999999999993</v>
      </c>
      <c r="M13" s="16" t="s">
        <v>20</v>
      </c>
    </row>
    <row r="14" spans="1:13" s="18" customFormat="1" ht="150">
      <c r="A14" s="11" t="s">
        <v>15</v>
      </c>
      <c r="B14" s="12">
        <v>8</v>
      </c>
      <c r="C14" s="12">
        <v>2341467000120</v>
      </c>
      <c r="D14" s="12" t="s">
        <v>16</v>
      </c>
      <c r="E14" s="19" t="s">
        <v>39</v>
      </c>
      <c r="F14" s="14" t="s">
        <v>40</v>
      </c>
      <c r="G14" s="15">
        <v>46206</v>
      </c>
      <c r="H14" s="16" t="s">
        <v>41</v>
      </c>
      <c r="I14" s="17">
        <v>2355.12</v>
      </c>
      <c r="J14" s="15">
        <v>46206</v>
      </c>
      <c r="K14" s="12"/>
      <c r="L14" s="17">
        <f>28.26+2326.86</f>
        <v>2355.1200000000003</v>
      </c>
      <c r="M14" s="16" t="s">
        <v>20</v>
      </c>
    </row>
    <row r="15" spans="1:13" s="18" customFormat="1" ht="150">
      <c r="A15" s="11" t="s">
        <v>15</v>
      </c>
      <c r="B15" s="12">
        <v>9</v>
      </c>
      <c r="C15" s="12">
        <v>2341467000120</v>
      </c>
      <c r="D15" s="12" t="s">
        <v>16</v>
      </c>
      <c r="E15" s="19" t="s">
        <v>42</v>
      </c>
      <c r="F15" s="14" t="s">
        <v>43</v>
      </c>
      <c r="G15" s="15">
        <v>46206</v>
      </c>
      <c r="H15" s="16" t="s">
        <v>44</v>
      </c>
      <c r="I15" s="17">
        <v>1081.92</v>
      </c>
      <c r="J15" s="15">
        <v>46206</v>
      </c>
      <c r="K15" s="12"/>
      <c r="L15" s="17">
        <f>12.98+1068.94</f>
        <v>1081.92</v>
      </c>
      <c r="M15" s="16" t="s">
        <v>20</v>
      </c>
    </row>
    <row r="16" spans="1:13" s="18" customFormat="1" ht="150">
      <c r="A16" s="11" t="s">
        <v>15</v>
      </c>
      <c r="B16" s="12">
        <v>10</v>
      </c>
      <c r="C16" s="12">
        <v>2341467000120</v>
      </c>
      <c r="D16" s="12" t="s">
        <v>16</v>
      </c>
      <c r="E16" s="19" t="s">
        <v>45</v>
      </c>
      <c r="F16" s="14" t="s">
        <v>46</v>
      </c>
      <c r="G16" s="15">
        <v>46206</v>
      </c>
      <c r="H16" s="16" t="s">
        <v>47</v>
      </c>
      <c r="I16" s="17">
        <v>1983.67</v>
      </c>
      <c r="J16" s="15">
        <v>46206</v>
      </c>
      <c r="K16" s="12"/>
      <c r="L16" s="17">
        <f>23.8+1959.87</f>
        <v>1983.6699999999998</v>
      </c>
      <c r="M16" s="16" t="s">
        <v>20</v>
      </c>
    </row>
    <row r="17" spans="1:13" s="18" customFormat="1" ht="150">
      <c r="A17" s="11" t="s">
        <v>15</v>
      </c>
      <c r="B17" s="12">
        <v>11</v>
      </c>
      <c r="C17" s="12">
        <v>2341467000120</v>
      </c>
      <c r="D17" s="12" t="s">
        <v>16</v>
      </c>
      <c r="E17" s="19" t="s">
        <v>48</v>
      </c>
      <c r="F17" s="14" t="s">
        <v>49</v>
      </c>
      <c r="G17" s="15">
        <v>46206</v>
      </c>
      <c r="H17" s="16" t="s">
        <v>50</v>
      </c>
      <c r="I17" s="17">
        <v>2054.48</v>
      </c>
      <c r="J17" s="15">
        <v>46206</v>
      </c>
      <c r="K17" s="12"/>
      <c r="L17" s="17">
        <f>24.65+2029.83</f>
        <v>2054.48</v>
      </c>
      <c r="M17" s="16" t="s">
        <v>20</v>
      </c>
    </row>
    <row r="18" spans="1:13" s="18" customFormat="1" ht="180">
      <c r="A18" s="11" t="s">
        <v>15</v>
      </c>
      <c r="B18" s="12">
        <v>12</v>
      </c>
      <c r="C18" s="12">
        <v>5926726000173</v>
      </c>
      <c r="D18" s="12" t="s">
        <v>51</v>
      </c>
      <c r="E18" s="19" t="s">
        <v>52</v>
      </c>
      <c r="F18" s="14" t="s">
        <v>53</v>
      </c>
      <c r="G18" s="15">
        <v>46209</v>
      </c>
      <c r="H18" s="12" t="s">
        <v>54</v>
      </c>
      <c r="I18" s="17">
        <v>12350.48</v>
      </c>
      <c r="J18" s="15">
        <v>46210</v>
      </c>
      <c r="K18" s="20"/>
      <c r="L18" s="17">
        <f>592.82+11757.66</f>
        <v>12350.48</v>
      </c>
      <c r="M18" s="16" t="s">
        <v>55</v>
      </c>
    </row>
    <row r="19" spans="1:13" s="18" customFormat="1" ht="135">
      <c r="A19" s="11" t="s">
        <v>15</v>
      </c>
      <c r="B19" s="12">
        <v>13</v>
      </c>
      <c r="C19" s="12">
        <v>27441006000150</v>
      </c>
      <c r="D19" s="12" t="s">
        <v>56</v>
      </c>
      <c r="E19" s="19" t="s">
        <v>57</v>
      </c>
      <c r="F19" s="22" t="s">
        <v>58</v>
      </c>
      <c r="G19" s="15">
        <v>46209</v>
      </c>
      <c r="H19" s="16" t="s">
        <v>59</v>
      </c>
      <c r="I19" s="17">
        <v>3900</v>
      </c>
      <c r="J19" s="15">
        <v>46210</v>
      </c>
      <c r="K19" s="12"/>
      <c r="L19" s="17">
        <v>3900</v>
      </c>
      <c r="M19" s="16" t="s">
        <v>60</v>
      </c>
    </row>
    <row r="20" spans="1:13" s="18" customFormat="1" ht="120">
      <c r="A20" s="11" t="s">
        <v>15</v>
      </c>
      <c r="B20" s="12">
        <v>14</v>
      </c>
      <c r="C20" s="12">
        <v>82845322000104</v>
      </c>
      <c r="D20" s="12" t="s">
        <v>61</v>
      </c>
      <c r="E20" s="19" t="s">
        <v>62</v>
      </c>
      <c r="F20" s="14" t="s">
        <v>63</v>
      </c>
      <c r="G20" s="15">
        <v>46209</v>
      </c>
      <c r="H20" s="16" t="s">
        <v>64</v>
      </c>
      <c r="I20" s="17">
        <v>59923.77</v>
      </c>
      <c r="J20" s="15">
        <v>46210</v>
      </c>
      <c r="K20" s="12"/>
      <c r="L20" s="17">
        <f>2876.34+57047.43</f>
        <v>59923.770000000004</v>
      </c>
      <c r="M20" s="16" t="s">
        <v>65</v>
      </c>
    </row>
    <row r="21" spans="1:13" s="18" customFormat="1" ht="180">
      <c r="A21" s="11" t="s">
        <v>15</v>
      </c>
      <c r="B21" s="12">
        <v>15</v>
      </c>
      <c r="C21" s="12">
        <v>2341467000120</v>
      </c>
      <c r="D21" s="12" t="s">
        <v>16</v>
      </c>
      <c r="E21" s="19" t="s">
        <v>66</v>
      </c>
      <c r="F21" s="14" t="s">
        <v>67</v>
      </c>
      <c r="G21" s="15">
        <v>46209</v>
      </c>
      <c r="H21" s="16" t="s">
        <v>68</v>
      </c>
      <c r="I21" s="17">
        <v>47508.72</v>
      </c>
      <c r="J21" s="15">
        <v>46210</v>
      </c>
      <c r="K21" s="12"/>
      <c r="L21" s="17">
        <f>568.84+46939.88</f>
        <v>47508.719999999994</v>
      </c>
      <c r="M21" s="16" t="s">
        <v>69</v>
      </c>
    </row>
    <row r="22" spans="1:13" s="18" customFormat="1" ht="165">
      <c r="A22" s="11" t="s">
        <v>15</v>
      </c>
      <c r="B22" s="12">
        <v>16</v>
      </c>
      <c r="C22" s="12">
        <v>2037069000115</v>
      </c>
      <c r="D22" s="12" t="s">
        <v>70</v>
      </c>
      <c r="E22" s="19" t="s">
        <v>71</v>
      </c>
      <c r="F22" s="22" t="s">
        <v>72</v>
      </c>
      <c r="G22" s="15">
        <v>46209</v>
      </c>
      <c r="H22" s="16" t="s">
        <v>73</v>
      </c>
      <c r="I22" s="17">
        <v>21073.759999999998</v>
      </c>
      <c r="J22" s="15">
        <v>46210</v>
      </c>
      <c r="K22" s="12"/>
      <c r="L22" s="17">
        <f>7268.79+792.96+3304+9708.01</f>
        <v>21073.760000000002</v>
      </c>
      <c r="M22" s="16" t="s">
        <v>74</v>
      </c>
    </row>
    <row r="23" spans="1:13" s="23" customFormat="1" ht="165">
      <c r="A23" s="11" t="s">
        <v>15</v>
      </c>
      <c r="B23" s="12">
        <v>17</v>
      </c>
      <c r="C23" s="12">
        <v>2037069000115</v>
      </c>
      <c r="D23" s="12" t="s">
        <v>70</v>
      </c>
      <c r="E23" s="19" t="s">
        <v>75</v>
      </c>
      <c r="F23" s="22" t="s">
        <v>72</v>
      </c>
      <c r="G23" s="15">
        <v>46209</v>
      </c>
      <c r="H23" s="16" t="s">
        <v>76</v>
      </c>
      <c r="I23" s="17">
        <v>45006.16</v>
      </c>
      <c r="J23" s="15">
        <v>46210</v>
      </c>
      <c r="K23" s="12"/>
      <c r="L23" s="17">
        <v>45006.16</v>
      </c>
      <c r="M23" s="16" t="s">
        <v>74</v>
      </c>
    </row>
    <row r="24" spans="1:13" s="18" customFormat="1" ht="120">
      <c r="A24" s="11" t="s">
        <v>15</v>
      </c>
      <c r="B24" s="12">
        <v>18</v>
      </c>
      <c r="C24" s="12">
        <v>7244008000223</v>
      </c>
      <c r="D24" s="12" t="s">
        <v>77</v>
      </c>
      <c r="E24" s="19" t="s">
        <v>78</v>
      </c>
      <c r="F24" s="22" t="s">
        <v>79</v>
      </c>
      <c r="G24" s="15">
        <v>46213</v>
      </c>
      <c r="H24" s="16" t="s">
        <v>80</v>
      </c>
      <c r="I24" s="17">
        <v>4800</v>
      </c>
      <c r="J24" s="15">
        <v>46213</v>
      </c>
      <c r="K24" s="12"/>
      <c r="L24" s="17">
        <f>230.4+4569.6</f>
        <v>4800</v>
      </c>
      <c r="M24" s="16" t="s">
        <v>81</v>
      </c>
    </row>
    <row r="25" spans="1:13" s="23" customFormat="1" ht="120">
      <c r="A25" s="11" t="s">
        <v>15</v>
      </c>
      <c r="B25" s="12">
        <v>19</v>
      </c>
      <c r="C25" s="12">
        <v>7244008000223</v>
      </c>
      <c r="D25" s="12" t="s">
        <v>77</v>
      </c>
      <c r="E25" s="19" t="s">
        <v>82</v>
      </c>
      <c r="F25" s="22" t="s">
        <v>83</v>
      </c>
      <c r="G25" s="15">
        <v>46213</v>
      </c>
      <c r="H25" s="24" t="s">
        <v>84</v>
      </c>
      <c r="I25" s="25">
        <v>5250</v>
      </c>
      <c r="J25" s="15">
        <v>46213</v>
      </c>
      <c r="K25" s="26"/>
      <c r="L25" s="17">
        <f>252+4998</f>
        <v>5250</v>
      </c>
      <c r="M25" s="24" t="s">
        <v>81</v>
      </c>
    </row>
    <row r="26" spans="1:13" s="23" customFormat="1" ht="135">
      <c r="A26" s="11" t="s">
        <v>15</v>
      </c>
      <c r="B26" s="12">
        <v>20</v>
      </c>
      <c r="C26" s="12">
        <v>23624599000130</v>
      </c>
      <c r="D26" s="12" t="s">
        <v>85</v>
      </c>
      <c r="E26" s="19" t="s">
        <v>86</v>
      </c>
      <c r="F26" s="22" t="s">
        <v>87</v>
      </c>
      <c r="G26" s="15">
        <v>46213</v>
      </c>
      <c r="H26" s="24" t="s">
        <v>88</v>
      </c>
      <c r="I26" s="25">
        <v>28599.99</v>
      </c>
      <c r="J26" s="15">
        <v>46213</v>
      </c>
      <c r="K26" s="26"/>
      <c r="L26" s="17">
        <f>3145.99+514.8+24939.2</f>
        <v>28599.99</v>
      </c>
      <c r="M26" s="24" t="s">
        <v>89</v>
      </c>
    </row>
    <row r="27" spans="1:13" s="18" customFormat="1" ht="135">
      <c r="A27" s="11" t="s">
        <v>15</v>
      </c>
      <c r="B27" s="12">
        <v>21</v>
      </c>
      <c r="C27" s="12">
        <v>87883807000106</v>
      </c>
      <c r="D27" s="12" t="s">
        <v>90</v>
      </c>
      <c r="E27" s="19" t="s">
        <v>91</v>
      </c>
      <c r="F27" s="22" t="s">
        <v>92</v>
      </c>
      <c r="G27" s="15">
        <v>46213</v>
      </c>
      <c r="H27" s="16" t="s">
        <v>93</v>
      </c>
      <c r="I27" s="17">
        <v>209.25</v>
      </c>
      <c r="J27" s="15">
        <v>46213</v>
      </c>
      <c r="K27" s="12"/>
      <c r="L27" s="17">
        <f>5.02+204.23</f>
        <v>209.25</v>
      </c>
      <c r="M27" s="16" t="s">
        <v>94</v>
      </c>
    </row>
    <row r="28" spans="1:13" s="23" customFormat="1" ht="135">
      <c r="A28" s="11" t="s">
        <v>15</v>
      </c>
      <c r="B28" s="12">
        <v>22</v>
      </c>
      <c r="C28" s="12">
        <v>4740876000125</v>
      </c>
      <c r="D28" s="12" t="s">
        <v>95</v>
      </c>
      <c r="E28" s="19" t="s">
        <v>96</v>
      </c>
      <c r="F28" s="22" t="s">
        <v>97</v>
      </c>
      <c r="G28" s="27">
        <v>46216</v>
      </c>
      <c r="H28" s="24" t="s">
        <v>98</v>
      </c>
      <c r="I28" s="25">
        <v>650244.77</v>
      </c>
      <c r="J28" s="15">
        <v>46216</v>
      </c>
      <c r="K28" s="26"/>
      <c r="L28" s="17">
        <v>650244.77</v>
      </c>
      <c r="M28" s="24" t="s">
        <v>99</v>
      </c>
    </row>
    <row r="29" spans="1:13" s="23" customFormat="1" ht="135">
      <c r="A29" s="11" t="s">
        <v>15</v>
      </c>
      <c r="B29" s="12">
        <v>23</v>
      </c>
      <c r="C29" s="12">
        <v>69034668000156</v>
      </c>
      <c r="D29" s="12" t="s">
        <v>100</v>
      </c>
      <c r="E29" s="19" t="s">
        <v>101</v>
      </c>
      <c r="F29" s="22" t="s">
        <v>102</v>
      </c>
      <c r="G29" s="27">
        <v>46216</v>
      </c>
      <c r="H29" s="24" t="s">
        <v>103</v>
      </c>
      <c r="I29" s="25">
        <v>106174.88</v>
      </c>
      <c r="J29" s="27">
        <v>46216</v>
      </c>
      <c r="K29" s="26"/>
      <c r="L29" s="28">
        <v>106174.88</v>
      </c>
      <c r="M29" s="24" t="s">
        <v>104</v>
      </c>
    </row>
    <row r="30" spans="1:13" s="23" customFormat="1" ht="135">
      <c r="A30" s="11" t="s">
        <v>15</v>
      </c>
      <c r="B30" s="12">
        <v>24</v>
      </c>
      <c r="C30" s="12">
        <v>69034668000156</v>
      </c>
      <c r="D30" s="12" t="s">
        <v>100</v>
      </c>
      <c r="E30" s="19" t="s">
        <v>105</v>
      </c>
      <c r="F30" s="22" t="s">
        <v>102</v>
      </c>
      <c r="G30" s="27">
        <v>46216</v>
      </c>
      <c r="H30" s="24" t="s">
        <v>106</v>
      </c>
      <c r="I30" s="25">
        <v>104593.26</v>
      </c>
      <c r="J30" s="27">
        <v>46216</v>
      </c>
      <c r="K30" s="26"/>
      <c r="L30" s="28">
        <v>104593.26</v>
      </c>
      <c r="M30" s="24" t="s">
        <v>104</v>
      </c>
    </row>
    <row r="31" spans="1:13" s="23" customFormat="1" ht="165">
      <c r="A31" s="11" t="s">
        <v>15</v>
      </c>
      <c r="B31" s="12">
        <v>25</v>
      </c>
      <c r="C31" s="26">
        <v>26722189000110</v>
      </c>
      <c r="D31" s="12" t="s">
        <v>107</v>
      </c>
      <c r="E31" s="19" t="s">
        <v>108</v>
      </c>
      <c r="F31" s="22" t="s">
        <v>109</v>
      </c>
      <c r="G31" s="15">
        <v>46217</v>
      </c>
      <c r="H31" s="24" t="s">
        <v>110</v>
      </c>
      <c r="I31" s="25">
        <v>40603.42</v>
      </c>
      <c r="J31" s="27">
        <v>46217</v>
      </c>
      <c r="K31" s="26"/>
      <c r="L31" s="28">
        <f>852.79+387.09+1510.2+42.22+3.16+1.56+1.72+1.43+20.32+37782.93</f>
        <v>40603.42</v>
      </c>
      <c r="M31" s="24" t="s">
        <v>111</v>
      </c>
    </row>
    <row r="32" spans="1:13" s="23" customFormat="1" ht="165">
      <c r="A32" s="11" t="s">
        <v>15</v>
      </c>
      <c r="B32" s="12">
        <v>26</v>
      </c>
      <c r="C32" s="26">
        <v>26722189000110</v>
      </c>
      <c r="D32" s="12" t="s">
        <v>107</v>
      </c>
      <c r="E32" s="19" t="s">
        <v>112</v>
      </c>
      <c r="F32" s="22" t="s">
        <v>113</v>
      </c>
      <c r="G32" s="15">
        <v>46217</v>
      </c>
      <c r="H32" s="24" t="s">
        <v>79</v>
      </c>
      <c r="I32" s="25">
        <v>76919.490000000005</v>
      </c>
      <c r="J32" s="27">
        <v>46217</v>
      </c>
      <c r="K32" s="26"/>
      <c r="L32" s="28">
        <v>76919.490000000005</v>
      </c>
      <c r="M32" s="24" t="s">
        <v>111</v>
      </c>
    </row>
    <row r="33" spans="1:13" s="23" customFormat="1" ht="180">
      <c r="A33" s="11" t="s">
        <v>15</v>
      </c>
      <c r="B33" s="12">
        <v>27</v>
      </c>
      <c r="C33" s="26">
        <v>12891300000197</v>
      </c>
      <c r="D33" s="12" t="s">
        <v>114</v>
      </c>
      <c r="E33" s="19" t="s">
        <v>115</v>
      </c>
      <c r="F33" s="22" t="s">
        <v>116</v>
      </c>
      <c r="G33" s="15">
        <v>46217</v>
      </c>
      <c r="H33" s="24" t="s">
        <v>83</v>
      </c>
      <c r="I33" s="25">
        <v>416803.2</v>
      </c>
      <c r="J33" s="27">
        <v>46217</v>
      </c>
      <c r="K33" s="26"/>
      <c r="L33" s="28">
        <f>36856.91+5001.64+20840.16+354104.49</f>
        <v>416803.2</v>
      </c>
      <c r="M33" s="24" t="s">
        <v>117</v>
      </c>
    </row>
    <row r="34" spans="1:13" s="23" customFormat="1" ht="150">
      <c r="A34" s="11" t="s">
        <v>15</v>
      </c>
      <c r="B34" s="12">
        <v>28</v>
      </c>
      <c r="C34" s="12">
        <v>3264927000127</v>
      </c>
      <c r="D34" s="12" t="s">
        <v>118</v>
      </c>
      <c r="E34" s="19" t="s">
        <v>119</v>
      </c>
      <c r="F34" s="14" t="s">
        <v>120</v>
      </c>
      <c r="G34" s="15">
        <v>46217</v>
      </c>
      <c r="H34" s="16" t="s">
        <v>121</v>
      </c>
      <c r="I34" s="17">
        <v>6768.03</v>
      </c>
      <c r="J34" s="15">
        <v>46217</v>
      </c>
      <c r="K34" s="15"/>
      <c r="L34" s="17">
        <f>329.54+6438.49</f>
        <v>6768.03</v>
      </c>
      <c r="M34" s="16" t="s">
        <v>122</v>
      </c>
    </row>
    <row r="35" spans="1:13" s="23" customFormat="1" ht="150">
      <c r="A35" s="11" t="s">
        <v>15</v>
      </c>
      <c r="B35" s="12">
        <v>29</v>
      </c>
      <c r="C35" s="12">
        <v>3264927000127</v>
      </c>
      <c r="D35" s="12" t="s">
        <v>118</v>
      </c>
      <c r="E35" s="19" t="s">
        <v>123</v>
      </c>
      <c r="F35" s="14" t="s">
        <v>120</v>
      </c>
      <c r="G35" s="27">
        <v>46217</v>
      </c>
      <c r="H35" s="24" t="s">
        <v>124</v>
      </c>
      <c r="I35" s="25">
        <v>97.46</v>
      </c>
      <c r="J35" s="27">
        <v>46217</v>
      </c>
      <c r="K35" s="26"/>
      <c r="L35" s="28">
        <v>97.46</v>
      </c>
      <c r="M35" s="24" t="s">
        <v>122</v>
      </c>
    </row>
    <row r="36" spans="1:13" s="23" customFormat="1" ht="150">
      <c r="A36" s="11" t="s">
        <v>15</v>
      </c>
      <c r="B36" s="12">
        <v>30</v>
      </c>
      <c r="C36" s="12">
        <v>4322541000197</v>
      </c>
      <c r="D36" s="12" t="s">
        <v>125</v>
      </c>
      <c r="E36" s="29" t="s">
        <v>126</v>
      </c>
      <c r="F36" s="14" t="s">
        <v>127</v>
      </c>
      <c r="G36" s="27">
        <v>46217</v>
      </c>
      <c r="H36" s="24" t="s">
        <v>128</v>
      </c>
      <c r="I36" s="25">
        <v>17.16</v>
      </c>
      <c r="J36" s="27">
        <v>46217</v>
      </c>
      <c r="K36" s="26"/>
      <c r="L36" s="28">
        <v>17.16</v>
      </c>
      <c r="M36" s="24" t="s">
        <v>129</v>
      </c>
    </row>
    <row r="37" spans="1:13" s="23" customFormat="1" ht="210">
      <c r="A37" s="11" t="s">
        <v>15</v>
      </c>
      <c r="B37" s="12">
        <v>31</v>
      </c>
      <c r="C37" s="26">
        <v>4824261000187</v>
      </c>
      <c r="D37" s="12" t="s">
        <v>130</v>
      </c>
      <c r="E37" s="19" t="s">
        <v>131</v>
      </c>
      <c r="F37" s="14" t="s">
        <v>132</v>
      </c>
      <c r="G37" s="27">
        <v>46219</v>
      </c>
      <c r="H37" s="24" t="s">
        <v>133</v>
      </c>
      <c r="I37" s="25">
        <v>9000</v>
      </c>
      <c r="J37" s="27">
        <v>46220</v>
      </c>
      <c r="K37" s="26"/>
      <c r="L37" s="28">
        <f>432+450+8118</f>
        <v>9000</v>
      </c>
      <c r="M37" s="24" t="s">
        <v>134</v>
      </c>
    </row>
    <row r="38" spans="1:13" s="23" customFormat="1" ht="120">
      <c r="A38" s="11" t="s">
        <v>15</v>
      </c>
      <c r="B38" s="12">
        <v>32</v>
      </c>
      <c r="C38" s="26">
        <v>34028316000375</v>
      </c>
      <c r="D38" s="26" t="s">
        <v>135</v>
      </c>
      <c r="E38" s="19" t="s">
        <v>136</v>
      </c>
      <c r="F38" s="14" t="s">
        <v>137</v>
      </c>
      <c r="G38" s="27">
        <v>46219</v>
      </c>
      <c r="H38" s="24" t="s">
        <v>138</v>
      </c>
      <c r="I38" s="25">
        <v>10819.54</v>
      </c>
      <c r="J38" s="27">
        <v>46220</v>
      </c>
      <c r="K38" s="26"/>
      <c r="L38" s="28">
        <f>10819.54</f>
        <v>10819.54</v>
      </c>
      <c r="M38" s="24" t="s">
        <v>139</v>
      </c>
    </row>
    <row r="39" spans="1:13" s="18" customFormat="1" ht="165">
      <c r="A39" s="11" t="s">
        <v>15</v>
      </c>
      <c r="B39" s="12">
        <v>33</v>
      </c>
      <c r="C39" s="12">
        <v>5340639000130</v>
      </c>
      <c r="D39" s="12" t="s">
        <v>140</v>
      </c>
      <c r="E39" s="19" t="s">
        <v>141</v>
      </c>
      <c r="F39" s="14" t="s">
        <v>142</v>
      </c>
      <c r="G39" s="15">
        <v>46219</v>
      </c>
      <c r="H39" s="12" t="s">
        <v>143</v>
      </c>
      <c r="I39" s="25">
        <v>19058.34</v>
      </c>
      <c r="J39" s="27">
        <v>46220</v>
      </c>
      <c r="K39" s="12"/>
      <c r="L39" s="30">
        <v>19058.34</v>
      </c>
      <c r="M39" s="16" t="s">
        <v>144</v>
      </c>
    </row>
    <row r="40" spans="1:13" s="18" customFormat="1" ht="180">
      <c r="A40" s="11" t="s">
        <v>15</v>
      </c>
      <c r="B40" s="12">
        <v>34</v>
      </c>
      <c r="C40" s="12">
        <v>5340639000130</v>
      </c>
      <c r="D40" s="12" t="s">
        <v>140</v>
      </c>
      <c r="E40" s="19" t="s">
        <v>145</v>
      </c>
      <c r="F40" s="22" t="s">
        <v>146</v>
      </c>
      <c r="G40" s="15">
        <v>46219</v>
      </c>
      <c r="H40" s="12" t="s">
        <v>147</v>
      </c>
      <c r="I40" s="25">
        <v>5415.53</v>
      </c>
      <c r="J40" s="27">
        <v>46220</v>
      </c>
      <c r="K40" s="12"/>
      <c r="L40" s="30">
        <v>5415.53</v>
      </c>
      <c r="M40" s="16" t="s">
        <v>144</v>
      </c>
    </row>
    <row r="41" spans="1:13" s="23" customFormat="1" ht="105">
      <c r="A41" s="11" t="s">
        <v>15</v>
      </c>
      <c r="B41" s="12">
        <v>35</v>
      </c>
      <c r="C41" s="26">
        <v>4407920000180</v>
      </c>
      <c r="D41" s="12" t="s">
        <v>148</v>
      </c>
      <c r="E41" s="19" t="s">
        <v>149</v>
      </c>
      <c r="F41" s="14" t="s">
        <v>150</v>
      </c>
      <c r="G41" s="27">
        <v>46219</v>
      </c>
      <c r="H41" s="24" t="s">
        <v>151</v>
      </c>
      <c r="I41" s="25">
        <v>3673.59</v>
      </c>
      <c r="J41" s="27">
        <v>46220</v>
      </c>
      <c r="K41" s="26"/>
      <c r="L41" s="28">
        <v>3673.59</v>
      </c>
      <c r="M41" s="24" t="s">
        <v>152</v>
      </c>
    </row>
    <row r="42" spans="1:13" s="23" customFormat="1" ht="210">
      <c r="A42" s="11" t="s">
        <v>15</v>
      </c>
      <c r="B42" s="12">
        <v>36</v>
      </c>
      <c r="C42" s="26">
        <v>35634627000189</v>
      </c>
      <c r="D42" s="26" t="s">
        <v>153</v>
      </c>
      <c r="E42" s="19" t="s">
        <v>154</v>
      </c>
      <c r="F42" s="22" t="s">
        <v>155</v>
      </c>
      <c r="G42" s="27">
        <v>46219</v>
      </c>
      <c r="H42" s="24" t="s">
        <v>156</v>
      </c>
      <c r="I42" s="25">
        <v>1000</v>
      </c>
      <c r="J42" s="27">
        <v>46220</v>
      </c>
      <c r="K42" s="26"/>
      <c r="L42" s="28">
        <f>30.4+969.6</f>
        <v>1000</v>
      </c>
      <c r="M42" s="24" t="s">
        <v>157</v>
      </c>
    </row>
    <row r="43" spans="1:13" s="18" customFormat="1" ht="165">
      <c r="A43" s="11" t="s">
        <v>15</v>
      </c>
      <c r="B43" s="12">
        <v>37</v>
      </c>
      <c r="C43" s="26">
        <v>1134191000732</v>
      </c>
      <c r="D43" s="26" t="s">
        <v>158</v>
      </c>
      <c r="E43" s="19" t="s">
        <v>159</v>
      </c>
      <c r="F43" s="22" t="s">
        <v>160</v>
      </c>
      <c r="G43" s="27">
        <v>46219</v>
      </c>
      <c r="H43" s="24" t="s">
        <v>161</v>
      </c>
      <c r="I43" s="17">
        <v>55208</v>
      </c>
      <c r="J43" s="15">
        <v>46220</v>
      </c>
      <c r="K43" s="12"/>
      <c r="L43" s="21">
        <f>2649.98+52558.02</f>
        <v>55208</v>
      </c>
      <c r="M43" s="16" t="s">
        <v>162</v>
      </c>
    </row>
    <row r="44" spans="1:13" s="18" customFormat="1" ht="165">
      <c r="A44" s="11" t="s">
        <v>15</v>
      </c>
      <c r="B44" s="12">
        <v>38</v>
      </c>
      <c r="C44" s="26">
        <v>1134191000732</v>
      </c>
      <c r="D44" s="26" t="s">
        <v>158</v>
      </c>
      <c r="E44" s="19" t="s">
        <v>163</v>
      </c>
      <c r="F44" s="14" t="s">
        <v>164</v>
      </c>
      <c r="G44" s="27">
        <v>46219</v>
      </c>
      <c r="H44" s="24" t="s">
        <v>165</v>
      </c>
      <c r="I44" s="17">
        <v>2916</v>
      </c>
      <c r="J44" s="15">
        <v>46220</v>
      </c>
      <c r="K44" s="12"/>
      <c r="L44" s="21">
        <f>139.97+2776.03</f>
        <v>2916</v>
      </c>
      <c r="M44" s="16" t="s">
        <v>162</v>
      </c>
    </row>
    <row r="45" spans="1:13" s="18" customFormat="1" ht="195">
      <c r="A45" s="11" t="s">
        <v>15</v>
      </c>
      <c r="B45" s="12">
        <v>39</v>
      </c>
      <c r="C45" s="26">
        <v>18422079000104</v>
      </c>
      <c r="D45" s="12" t="s">
        <v>166</v>
      </c>
      <c r="E45" s="19" t="s">
        <v>167</v>
      </c>
      <c r="F45" s="22" t="s">
        <v>168</v>
      </c>
      <c r="G45" s="15">
        <v>46219</v>
      </c>
      <c r="H45" s="16" t="s">
        <v>169</v>
      </c>
      <c r="I45" s="17">
        <v>2879.2</v>
      </c>
      <c r="J45" s="15">
        <v>46220</v>
      </c>
      <c r="K45" s="12"/>
      <c r="L45" s="21">
        <f>34.55+143.96+2700.69</f>
        <v>2879.2</v>
      </c>
      <c r="M45" s="16" t="s">
        <v>170</v>
      </c>
    </row>
    <row r="46" spans="1:13" s="18" customFormat="1" ht="180">
      <c r="A46" s="11" t="s">
        <v>15</v>
      </c>
      <c r="B46" s="12">
        <v>40</v>
      </c>
      <c r="C46" s="26">
        <v>2535864000729</v>
      </c>
      <c r="D46" s="31" t="s">
        <v>171</v>
      </c>
      <c r="E46" s="19" t="s">
        <v>172</v>
      </c>
      <c r="F46" s="22" t="s">
        <v>173</v>
      </c>
      <c r="G46" s="15">
        <v>46219</v>
      </c>
      <c r="H46" s="16" t="s">
        <v>174</v>
      </c>
      <c r="I46" s="17">
        <v>2244</v>
      </c>
      <c r="J46" s="15">
        <v>46220</v>
      </c>
      <c r="K46" s="12"/>
      <c r="L46" s="21">
        <f>107.71+2136.29</f>
        <v>2244</v>
      </c>
      <c r="M46" s="16" t="s">
        <v>175</v>
      </c>
    </row>
    <row r="47" spans="1:13" s="18" customFormat="1" ht="180">
      <c r="A47" s="11" t="s">
        <v>15</v>
      </c>
      <c r="B47" s="12">
        <v>41</v>
      </c>
      <c r="C47" s="12">
        <v>5926726000173</v>
      </c>
      <c r="D47" s="43" t="s">
        <v>51</v>
      </c>
      <c r="E47" s="19" t="s">
        <v>176</v>
      </c>
      <c r="F47" s="22" t="s">
        <v>177</v>
      </c>
      <c r="G47" s="15">
        <v>46219</v>
      </c>
      <c r="H47" s="16" t="s">
        <v>178</v>
      </c>
      <c r="I47" s="17">
        <v>65.8</v>
      </c>
      <c r="J47" s="15">
        <v>46220</v>
      </c>
      <c r="K47" s="12"/>
      <c r="L47" s="21">
        <v>65.8</v>
      </c>
      <c r="M47" s="16" t="s">
        <v>179</v>
      </c>
    </row>
    <row r="48" spans="1:13" s="18" customFormat="1" ht="180">
      <c r="A48" s="11" t="s">
        <v>15</v>
      </c>
      <c r="B48" s="12">
        <v>42</v>
      </c>
      <c r="C48" s="12">
        <v>5926726000173</v>
      </c>
      <c r="D48" s="43" t="s">
        <v>51</v>
      </c>
      <c r="E48" s="19" t="s">
        <v>180</v>
      </c>
      <c r="F48" s="22" t="s">
        <v>177</v>
      </c>
      <c r="G48" s="15">
        <v>46219</v>
      </c>
      <c r="H48" s="16" t="s">
        <v>181</v>
      </c>
      <c r="I48" s="17">
        <v>11793.71</v>
      </c>
      <c r="J48" s="15">
        <v>46220</v>
      </c>
      <c r="K48" s="12"/>
      <c r="L48" s="32">
        <f>569.26+11224.45</f>
        <v>11793.710000000001</v>
      </c>
      <c r="M48" s="16" t="s">
        <v>179</v>
      </c>
    </row>
    <row r="49" spans="1:13" s="18" customFormat="1" ht="150">
      <c r="A49" s="11" t="s">
        <v>15</v>
      </c>
      <c r="B49" s="12">
        <v>43</v>
      </c>
      <c r="C49" s="12">
        <v>82845322000104</v>
      </c>
      <c r="D49" s="12" t="s">
        <v>61</v>
      </c>
      <c r="E49" s="19" t="s">
        <v>182</v>
      </c>
      <c r="F49" s="22" t="s">
        <v>183</v>
      </c>
      <c r="G49" s="15">
        <v>46219</v>
      </c>
      <c r="H49" s="16" t="s">
        <v>184</v>
      </c>
      <c r="I49" s="17">
        <v>72589.990000000005</v>
      </c>
      <c r="J49" s="15">
        <v>46220</v>
      </c>
      <c r="K49" s="12"/>
      <c r="L49" s="21">
        <f>3484.32+69105.67</f>
        <v>72589.990000000005</v>
      </c>
      <c r="M49" s="16" t="s">
        <v>185</v>
      </c>
    </row>
    <row r="50" spans="1:13" s="18" customFormat="1" ht="120">
      <c r="A50" s="11" t="s">
        <v>15</v>
      </c>
      <c r="B50" s="12">
        <v>44</v>
      </c>
      <c r="C50" s="12">
        <v>82845322000104</v>
      </c>
      <c r="D50" s="12" t="s">
        <v>61</v>
      </c>
      <c r="E50" s="19" t="s">
        <v>186</v>
      </c>
      <c r="F50" s="22" t="s">
        <v>187</v>
      </c>
      <c r="G50" s="15">
        <v>46219</v>
      </c>
      <c r="H50" s="16" t="s">
        <v>188</v>
      </c>
      <c r="I50" s="17">
        <v>128091.74</v>
      </c>
      <c r="J50" s="15">
        <v>46220</v>
      </c>
      <c r="K50" s="12"/>
      <c r="L50" s="21">
        <f>6148.4+121943.34</f>
        <v>128091.73999999999</v>
      </c>
      <c r="M50" s="16" t="s">
        <v>189</v>
      </c>
    </row>
    <row r="51" spans="1:13" s="2" customFormat="1" ht="120">
      <c r="A51" s="11" t="s">
        <v>15</v>
      </c>
      <c r="B51" s="12">
        <v>45</v>
      </c>
      <c r="C51" s="12">
        <v>82845322000104</v>
      </c>
      <c r="D51" s="12" t="s">
        <v>61</v>
      </c>
      <c r="E51" s="19" t="s">
        <v>190</v>
      </c>
      <c r="F51" s="22" t="s">
        <v>191</v>
      </c>
      <c r="G51" s="15">
        <v>46219</v>
      </c>
      <c r="H51" s="16" t="s">
        <v>192</v>
      </c>
      <c r="I51" s="17">
        <v>59024.91</v>
      </c>
      <c r="J51" s="15">
        <v>46220</v>
      </c>
      <c r="K51" s="12"/>
      <c r="L51" s="21">
        <f>2833.2+56191.71</f>
        <v>59024.909999999996</v>
      </c>
      <c r="M51" s="16" t="s">
        <v>193</v>
      </c>
    </row>
    <row r="52" spans="1:13" s="2" customFormat="1" ht="180">
      <c r="A52" s="11" t="s">
        <v>15</v>
      </c>
      <c r="B52" s="12">
        <v>46</v>
      </c>
      <c r="C52" s="12">
        <v>12282352000166</v>
      </c>
      <c r="D52" s="12" t="s">
        <v>194</v>
      </c>
      <c r="E52" s="19" t="s">
        <v>195</v>
      </c>
      <c r="F52" s="22" t="s">
        <v>196</v>
      </c>
      <c r="G52" s="15">
        <v>46219</v>
      </c>
      <c r="H52" s="16" t="s">
        <v>197</v>
      </c>
      <c r="I52" s="17">
        <v>1343.65</v>
      </c>
      <c r="J52" s="15">
        <v>46220</v>
      </c>
      <c r="K52" s="12"/>
      <c r="L52" s="21">
        <v>1343.65</v>
      </c>
      <c r="M52" s="16" t="s">
        <v>198</v>
      </c>
    </row>
    <row r="53" spans="1:13" s="2" customFormat="1" ht="180">
      <c r="A53" s="11" t="s">
        <v>15</v>
      </c>
      <c r="B53" s="12">
        <v>47</v>
      </c>
      <c r="C53" s="12">
        <v>12282352000166</v>
      </c>
      <c r="D53" s="12" t="s">
        <v>194</v>
      </c>
      <c r="E53" s="19" t="s">
        <v>199</v>
      </c>
      <c r="F53" s="22" t="s">
        <v>196</v>
      </c>
      <c r="G53" s="15">
        <v>46219</v>
      </c>
      <c r="H53" s="16" t="s">
        <v>200</v>
      </c>
      <c r="I53" s="17">
        <v>219710.51</v>
      </c>
      <c r="J53" s="15">
        <v>46220</v>
      </c>
      <c r="K53" s="12"/>
      <c r="L53" s="21">
        <f>20765.43+2652.65+11052.71+185239.72</f>
        <v>219710.51</v>
      </c>
      <c r="M53" s="16" t="s">
        <v>198</v>
      </c>
    </row>
    <row r="54" spans="1:13" s="2" customFormat="1" ht="195">
      <c r="A54" s="11" t="s">
        <v>15</v>
      </c>
      <c r="B54" s="12">
        <v>48</v>
      </c>
      <c r="C54" s="12">
        <v>22865751000103</v>
      </c>
      <c r="D54" s="12" t="s">
        <v>201</v>
      </c>
      <c r="E54" s="19" t="s">
        <v>202</v>
      </c>
      <c r="F54" s="22" t="s">
        <v>203</v>
      </c>
      <c r="G54" s="15">
        <v>46220</v>
      </c>
      <c r="H54" s="16" t="s">
        <v>204</v>
      </c>
      <c r="I54" s="17">
        <v>7103.51</v>
      </c>
      <c r="J54" s="15">
        <v>46220</v>
      </c>
      <c r="K54" s="12"/>
      <c r="L54" s="21">
        <f>340.96+6762.55</f>
        <v>7103.51</v>
      </c>
      <c r="M54" s="16" t="s">
        <v>205</v>
      </c>
    </row>
    <row r="55" spans="1:13" s="2" customFormat="1" ht="180">
      <c r="A55" s="11" t="s">
        <v>15</v>
      </c>
      <c r="B55" s="12">
        <v>49</v>
      </c>
      <c r="C55" s="12">
        <v>18876112000176</v>
      </c>
      <c r="D55" s="12" t="s">
        <v>206</v>
      </c>
      <c r="E55" s="19" t="s">
        <v>207</v>
      </c>
      <c r="F55" s="22" t="s">
        <v>208</v>
      </c>
      <c r="G55" s="15">
        <v>46220</v>
      </c>
      <c r="H55" s="16" t="s">
        <v>209</v>
      </c>
      <c r="I55" s="17">
        <v>1914.39</v>
      </c>
      <c r="J55" s="15">
        <v>46220</v>
      </c>
      <c r="K55" s="12"/>
      <c r="L55" s="21">
        <f>1914.39</f>
        <v>1914.39</v>
      </c>
      <c r="M55" s="16" t="s">
        <v>210</v>
      </c>
    </row>
    <row r="56" spans="1:13" s="2" customFormat="1" ht="120">
      <c r="A56" s="11" t="s">
        <v>15</v>
      </c>
      <c r="B56" s="12">
        <v>50</v>
      </c>
      <c r="C56" s="12">
        <v>4407920000180</v>
      </c>
      <c r="D56" s="12" t="s">
        <v>148</v>
      </c>
      <c r="E56" s="19" t="s">
        <v>211</v>
      </c>
      <c r="F56" s="22" t="s">
        <v>212</v>
      </c>
      <c r="G56" s="15">
        <v>46223</v>
      </c>
      <c r="H56" s="16" t="s">
        <v>213</v>
      </c>
      <c r="I56" s="17">
        <v>1916.25</v>
      </c>
      <c r="J56" s="15">
        <v>46224</v>
      </c>
      <c r="K56" s="12"/>
      <c r="L56" s="21">
        <v>1916.25</v>
      </c>
      <c r="M56" s="16" t="s">
        <v>214</v>
      </c>
    </row>
    <row r="57" spans="1:13" s="2" customFormat="1" ht="120">
      <c r="A57" s="11" t="s">
        <v>15</v>
      </c>
      <c r="B57" s="12">
        <v>51</v>
      </c>
      <c r="C57" s="12">
        <v>4407920000180</v>
      </c>
      <c r="D57" s="12" t="s">
        <v>148</v>
      </c>
      <c r="E57" s="19" t="s">
        <v>215</v>
      </c>
      <c r="F57" s="22" t="s">
        <v>212</v>
      </c>
      <c r="G57" s="15">
        <v>46223</v>
      </c>
      <c r="H57" s="16" t="s">
        <v>216</v>
      </c>
      <c r="I57" s="17">
        <v>21020.35</v>
      </c>
      <c r="J57" s="15">
        <v>46224</v>
      </c>
      <c r="K57" s="12"/>
      <c r="L57" s="21">
        <v>21020.35</v>
      </c>
      <c r="M57" s="16" t="s">
        <v>214</v>
      </c>
    </row>
    <row r="58" spans="1:13" s="2" customFormat="1" ht="165">
      <c r="A58" s="11" t="s">
        <v>15</v>
      </c>
      <c r="B58" s="12">
        <v>52</v>
      </c>
      <c r="C58" s="12">
        <v>25125064000140</v>
      </c>
      <c r="D58" s="12" t="s">
        <v>217</v>
      </c>
      <c r="E58" s="19" t="s">
        <v>218</v>
      </c>
      <c r="F58" s="22" t="s">
        <v>219</v>
      </c>
      <c r="G58" s="15">
        <v>46223</v>
      </c>
      <c r="H58" s="16" t="s">
        <v>220</v>
      </c>
      <c r="I58" s="17">
        <v>11907.79</v>
      </c>
      <c r="J58" s="15">
        <v>46224</v>
      </c>
      <c r="K58" s="12"/>
      <c r="L58" s="21">
        <f>571.57+11336.22</f>
        <v>11907.789999999999</v>
      </c>
      <c r="M58" s="16" t="s">
        <v>221</v>
      </c>
    </row>
    <row r="59" spans="1:13" s="2" customFormat="1" ht="120">
      <c r="A59" s="11" t="s">
        <v>15</v>
      </c>
      <c r="B59" s="12">
        <v>53</v>
      </c>
      <c r="C59" s="12">
        <v>7244008000223</v>
      </c>
      <c r="D59" s="12" t="s">
        <v>222</v>
      </c>
      <c r="E59" s="19" t="s">
        <v>223</v>
      </c>
      <c r="F59" s="22" t="s">
        <v>224</v>
      </c>
      <c r="G59" s="15">
        <v>46223</v>
      </c>
      <c r="H59" s="16" t="s">
        <v>225</v>
      </c>
      <c r="I59" s="17">
        <v>11250</v>
      </c>
      <c r="J59" s="15">
        <v>46224</v>
      </c>
      <c r="K59" s="12"/>
      <c r="L59" s="21">
        <f>540+10710</f>
        <v>11250</v>
      </c>
      <c r="M59" s="16" t="s">
        <v>226</v>
      </c>
    </row>
    <row r="60" spans="1:13" s="2" customFormat="1" ht="120">
      <c r="A60" s="11" t="s">
        <v>15</v>
      </c>
      <c r="B60" s="12">
        <v>54</v>
      </c>
      <c r="C60" s="12">
        <v>7244008000223</v>
      </c>
      <c r="D60" s="12" t="s">
        <v>222</v>
      </c>
      <c r="E60" s="19" t="s">
        <v>227</v>
      </c>
      <c r="F60" s="22" t="s">
        <v>228</v>
      </c>
      <c r="G60" s="15">
        <v>46223</v>
      </c>
      <c r="H60" s="16" t="s">
        <v>229</v>
      </c>
      <c r="I60" s="17">
        <v>11250</v>
      </c>
      <c r="J60" s="15">
        <v>46224</v>
      </c>
      <c r="K60" s="12"/>
      <c r="L60" s="21">
        <f>540+10710</f>
        <v>11250</v>
      </c>
      <c r="M60" s="16" t="s">
        <v>230</v>
      </c>
    </row>
    <row r="61" spans="1:13" s="2" customFormat="1" ht="120">
      <c r="A61" s="11" t="s">
        <v>15</v>
      </c>
      <c r="B61" s="12">
        <v>55</v>
      </c>
      <c r="C61" s="12">
        <v>7244008000223</v>
      </c>
      <c r="D61" s="12" t="s">
        <v>222</v>
      </c>
      <c r="E61" s="19" t="s">
        <v>231</v>
      </c>
      <c r="F61" s="22" t="s">
        <v>232</v>
      </c>
      <c r="G61" s="15">
        <v>46223</v>
      </c>
      <c r="H61" s="16" t="s">
        <v>233</v>
      </c>
      <c r="I61" s="17">
        <v>11250</v>
      </c>
      <c r="J61" s="15">
        <v>46224</v>
      </c>
      <c r="K61" s="12"/>
      <c r="L61" s="21">
        <f>540+10710</f>
        <v>11250</v>
      </c>
      <c r="M61" s="16" t="s">
        <v>234</v>
      </c>
    </row>
    <row r="62" spans="1:13" s="2" customFormat="1" ht="195">
      <c r="A62" s="11" t="s">
        <v>15</v>
      </c>
      <c r="B62" s="12">
        <v>56</v>
      </c>
      <c r="C62" s="12">
        <v>8804362000147</v>
      </c>
      <c r="D62" s="12" t="s">
        <v>235</v>
      </c>
      <c r="E62" s="19" t="s">
        <v>236</v>
      </c>
      <c r="F62" s="22" t="s">
        <v>237</v>
      </c>
      <c r="G62" s="15">
        <v>46223</v>
      </c>
      <c r="H62" s="16" t="s">
        <v>238</v>
      </c>
      <c r="I62" s="17">
        <v>3370</v>
      </c>
      <c r="J62" s="15">
        <v>46224</v>
      </c>
      <c r="K62" s="12"/>
      <c r="L62" s="21">
        <f>161.76+3208.24</f>
        <v>3370</v>
      </c>
      <c r="M62" s="16" t="s">
        <v>239</v>
      </c>
    </row>
    <row r="63" spans="1:13" s="2" customFormat="1" ht="195">
      <c r="A63" s="11" t="s">
        <v>15</v>
      </c>
      <c r="B63" s="12">
        <v>57</v>
      </c>
      <c r="C63" s="12">
        <v>8804362000147</v>
      </c>
      <c r="D63" s="12" t="s">
        <v>235</v>
      </c>
      <c r="E63" s="19" t="s">
        <v>240</v>
      </c>
      <c r="F63" s="22" t="s">
        <v>241</v>
      </c>
      <c r="G63" s="15">
        <v>46223</v>
      </c>
      <c r="H63" s="16" t="s">
        <v>242</v>
      </c>
      <c r="I63" s="17">
        <v>64757</v>
      </c>
      <c r="J63" s="15">
        <v>46224</v>
      </c>
      <c r="K63" s="12"/>
      <c r="L63" s="21">
        <f>3108.34+61648.66</f>
        <v>64757</v>
      </c>
      <c r="M63" s="16" t="s">
        <v>239</v>
      </c>
    </row>
    <row r="64" spans="1:13" s="2" customFormat="1" ht="195">
      <c r="A64" s="11" t="s">
        <v>15</v>
      </c>
      <c r="B64" s="12">
        <v>58</v>
      </c>
      <c r="C64" s="12">
        <v>8804362000147</v>
      </c>
      <c r="D64" s="12" t="s">
        <v>235</v>
      </c>
      <c r="E64" s="19" t="s">
        <v>243</v>
      </c>
      <c r="F64" s="22" t="s">
        <v>244</v>
      </c>
      <c r="G64" s="15">
        <v>46223</v>
      </c>
      <c r="H64" s="16" t="s">
        <v>245</v>
      </c>
      <c r="I64" s="17">
        <v>69627.399999999994</v>
      </c>
      <c r="J64" s="15">
        <v>46224</v>
      </c>
      <c r="K64" s="12"/>
      <c r="L64" s="21">
        <f>66285.28+3342.12</f>
        <v>69627.399999999994</v>
      </c>
      <c r="M64" s="16" t="s">
        <v>246</v>
      </c>
    </row>
    <row r="65" spans="1:13" s="2" customFormat="1" ht="195">
      <c r="A65" s="11" t="s">
        <v>15</v>
      </c>
      <c r="B65" s="12">
        <v>59</v>
      </c>
      <c r="C65" s="12">
        <v>8804362000147</v>
      </c>
      <c r="D65" s="12" t="s">
        <v>235</v>
      </c>
      <c r="E65" s="19" t="s">
        <v>247</v>
      </c>
      <c r="F65" s="22" t="s">
        <v>248</v>
      </c>
      <c r="G65" s="15">
        <v>46223</v>
      </c>
      <c r="H65" s="16" t="s">
        <v>249</v>
      </c>
      <c r="I65" s="17">
        <v>3418</v>
      </c>
      <c r="J65" s="15">
        <v>46224</v>
      </c>
      <c r="K65" s="12"/>
      <c r="L65" s="21">
        <f>164.06+3253.94</f>
        <v>3418</v>
      </c>
      <c r="M65" s="16" t="s">
        <v>246</v>
      </c>
    </row>
    <row r="66" spans="1:13" s="2" customFormat="1" ht="195">
      <c r="A66" s="11" t="s">
        <v>15</v>
      </c>
      <c r="B66" s="12">
        <v>60</v>
      </c>
      <c r="C66" s="12">
        <v>8804362000147</v>
      </c>
      <c r="D66" s="12" t="s">
        <v>235</v>
      </c>
      <c r="E66" s="19" t="s">
        <v>250</v>
      </c>
      <c r="F66" s="22" t="s">
        <v>251</v>
      </c>
      <c r="G66" s="15">
        <v>46223</v>
      </c>
      <c r="H66" s="16" t="s">
        <v>252</v>
      </c>
      <c r="I66" s="17">
        <v>69455.5</v>
      </c>
      <c r="J66" s="15">
        <v>46224</v>
      </c>
      <c r="K66" s="12"/>
      <c r="L66" s="21">
        <f>3333.86+66121.64</f>
        <v>69455.5</v>
      </c>
      <c r="M66" s="16" t="s">
        <v>253</v>
      </c>
    </row>
    <row r="67" spans="1:13" s="2" customFormat="1" ht="195">
      <c r="A67" s="11" t="s">
        <v>15</v>
      </c>
      <c r="B67" s="12">
        <v>61</v>
      </c>
      <c r="C67" s="12">
        <v>8804362000147</v>
      </c>
      <c r="D67" s="12" t="s">
        <v>235</v>
      </c>
      <c r="E67" s="19" t="s">
        <v>254</v>
      </c>
      <c r="F67" s="22" t="s">
        <v>255</v>
      </c>
      <c r="G67" s="15">
        <v>46223</v>
      </c>
      <c r="H67" s="16" t="s">
        <v>256</v>
      </c>
      <c r="I67" s="17">
        <v>3850</v>
      </c>
      <c r="J67" s="15">
        <v>46224</v>
      </c>
      <c r="K67" s="12"/>
      <c r="L67" s="21">
        <f>184.8+3665.2</f>
        <v>3850</v>
      </c>
      <c r="M67" s="16" t="s">
        <v>253</v>
      </c>
    </row>
    <row r="68" spans="1:13" s="2" customFormat="1" ht="195">
      <c r="A68" s="11" t="s">
        <v>15</v>
      </c>
      <c r="B68" s="12">
        <v>62</v>
      </c>
      <c r="C68" s="12">
        <v>8804362000147</v>
      </c>
      <c r="D68" s="12" t="s">
        <v>235</v>
      </c>
      <c r="E68" s="19" t="s">
        <v>257</v>
      </c>
      <c r="F68" s="22" t="s">
        <v>258</v>
      </c>
      <c r="G68" s="15">
        <v>46223</v>
      </c>
      <c r="H68" s="16" t="s">
        <v>259</v>
      </c>
      <c r="I68" s="17">
        <v>18419.3</v>
      </c>
      <c r="J68" s="15">
        <v>46224</v>
      </c>
      <c r="K68" s="12"/>
      <c r="L68" s="21">
        <v>18417.3</v>
      </c>
      <c r="M68" s="16" t="s">
        <v>260</v>
      </c>
    </row>
    <row r="69" spans="1:13" s="2" customFormat="1" ht="195">
      <c r="A69" s="11" t="s">
        <v>15</v>
      </c>
      <c r="B69" s="12">
        <v>63</v>
      </c>
      <c r="C69" s="12">
        <v>8804362000147</v>
      </c>
      <c r="D69" s="12" t="s">
        <v>235</v>
      </c>
      <c r="E69" s="19" t="s">
        <v>261</v>
      </c>
      <c r="F69" s="22" t="s">
        <v>258</v>
      </c>
      <c r="G69" s="15">
        <v>46223</v>
      </c>
      <c r="H69" s="16" t="s">
        <v>262</v>
      </c>
      <c r="I69" s="17">
        <v>51895.7</v>
      </c>
      <c r="J69" s="15">
        <v>46224</v>
      </c>
      <c r="K69" s="12"/>
      <c r="L69" s="21">
        <f>3375.12+48520.58</f>
        <v>51895.700000000004</v>
      </c>
      <c r="M69" s="16" t="s">
        <v>260</v>
      </c>
    </row>
    <row r="70" spans="1:13" s="2" customFormat="1" ht="195">
      <c r="A70" s="11" t="s">
        <v>15</v>
      </c>
      <c r="B70" s="12">
        <v>64</v>
      </c>
      <c r="C70" s="12">
        <v>8804362000147</v>
      </c>
      <c r="D70" s="12" t="s">
        <v>235</v>
      </c>
      <c r="E70" s="19" t="s">
        <v>263</v>
      </c>
      <c r="F70" s="22" t="s">
        <v>80</v>
      </c>
      <c r="G70" s="15">
        <v>46223</v>
      </c>
      <c r="H70" s="16" t="s">
        <v>264</v>
      </c>
      <c r="I70" s="17">
        <v>3850</v>
      </c>
      <c r="J70" s="15">
        <v>46224</v>
      </c>
      <c r="K70" s="12"/>
      <c r="L70" s="21">
        <f>184.8+3665.2</f>
        <v>3850</v>
      </c>
      <c r="M70" s="16" t="s">
        <v>260</v>
      </c>
    </row>
    <row r="71" spans="1:13" s="2" customFormat="1" ht="135">
      <c r="A71" s="11" t="s">
        <v>15</v>
      </c>
      <c r="B71" s="12">
        <v>65</v>
      </c>
      <c r="C71" s="12">
        <v>7244008000223</v>
      </c>
      <c r="D71" s="12" t="s">
        <v>77</v>
      </c>
      <c r="E71" s="19" t="s">
        <v>265</v>
      </c>
      <c r="F71" s="22" t="s">
        <v>266</v>
      </c>
      <c r="G71" s="15">
        <v>46226</v>
      </c>
      <c r="H71" s="16" t="s">
        <v>267</v>
      </c>
      <c r="I71" s="17">
        <v>11250</v>
      </c>
      <c r="J71" s="15">
        <v>46227</v>
      </c>
      <c r="K71" s="12"/>
      <c r="L71" s="21">
        <f>540+10710</f>
        <v>11250</v>
      </c>
      <c r="M71" s="16" t="s">
        <v>268</v>
      </c>
    </row>
    <row r="72" spans="1:13" s="2" customFormat="1" ht="165">
      <c r="A72" s="11" t="s">
        <v>15</v>
      </c>
      <c r="B72" s="12">
        <v>66</v>
      </c>
      <c r="C72" s="12">
        <v>2341467000120</v>
      </c>
      <c r="D72" s="12" t="s">
        <v>16</v>
      </c>
      <c r="E72" s="19" t="s">
        <v>269</v>
      </c>
      <c r="F72" s="14" t="s">
        <v>270</v>
      </c>
      <c r="G72" s="15">
        <v>46226</v>
      </c>
      <c r="H72" s="16" t="s">
        <v>271</v>
      </c>
      <c r="I72" s="17">
        <v>89901.72</v>
      </c>
      <c r="J72" s="15">
        <v>46227</v>
      </c>
      <c r="K72" s="12"/>
      <c r="L72" s="21">
        <f>1793.5+87298.22</f>
        <v>89091.72</v>
      </c>
      <c r="M72" s="16" t="s">
        <v>272</v>
      </c>
    </row>
    <row r="73" spans="1:13" s="2" customFormat="1" ht="180">
      <c r="A73" s="11" t="s">
        <v>15</v>
      </c>
      <c r="B73" s="12">
        <v>67</v>
      </c>
      <c r="C73" s="12">
        <v>2341467000120</v>
      </c>
      <c r="D73" s="12" t="s">
        <v>16</v>
      </c>
      <c r="E73" s="19" t="s">
        <v>273</v>
      </c>
      <c r="F73" s="14" t="s">
        <v>270</v>
      </c>
      <c r="G73" s="15">
        <v>46226</v>
      </c>
      <c r="H73" s="16" t="s">
        <v>274</v>
      </c>
      <c r="I73" s="17">
        <v>49292.94</v>
      </c>
      <c r="J73" s="15">
        <v>46227</v>
      </c>
      <c r="K73" s="12"/>
      <c r="L73" s="21">
        <f>592.56+48700.38</f>
        <v>49292.939999999995</v>
      </c>
      <c r="M73" s="16" t="s">
        <v>275</v>
      </c>
    </row>
    <row r="74" spans="1:13" s="2" customFormat="1" ht="105">
      <c r="A74" s="11" t="s">
        <v>15</v>
      </c>
      <c r="B74" s="12">
        <v>68</v>
      </c>
      <c r="C74" s="12">
        <v>4301769000109</v>
      </c>
      <c r="D74" s="12" t="s">
        <v>276</v>
      </c>
      <c r="E74" s="33" t="s">
        <v>277</v>
      </c>
      <c r="F74" s="14" t="s">
        <v>278</v>
      </c>
      <c r="G74" s="15">
        <v>46226</v>
      </c>
      <c r="H74" s="16" t="s">
        <v>279</v>
      </c>
      <c r="I74" s="17">
        <v>5757.69</v>
      </c>
      <c r="J74" s="15">
        <v>46227</v>
      </c>
      <c r="K74" s="12"/>
      <c r="L74" s="21">
        <f>5757.69</f>
        <v>5757.69</v>
      </c>
      <c r="M74" s="16" t="s">
        <v>280</v>
      </c>
    </row>
    <row r="75" spans="1:13" s="2" customFormat="1" ht="150">
      <c r="A75" s="11" t="s">
        <v>15</v>
      </c>
      <c r="B75" s="12">
        <v>69</v>
      </c>
      <c r="C75" s="12">
        <v>9199109000174</v>
      </c>
      <c r="D75" s="12" t="s">
        <v>281</v>
      </c>
      <c r="E75" s="29" t="s">
        <v>282</v>
      </c>
      <c r="F75" s="22" t="s">
        <v>283</v>
      </c>
      <c r="G75" s="15">
        <v>46226</v>
      </c>
      <c r="H75" s="16" t="s">
        <v>284</v>
      </c>
      <c r="I75" s="17">
        <v>3450</v>
      </c>
      <c r="J75" s="15">
        <v>46227</v>
      </c>
      <c r="K75" s="12"/>
      <c r="L75" s="21">
        <f>41.4+172.5+3236.1</f>
        <v>3450</v>
      </c>
      <c r="M75" s="16" t="s">
        <v>285</v>
      </c>
    </row>
    <row r="76" spans="1:13" s="2" customFormat="1" ht="150">
      <c r="A76" s="11" t="s">
        <v>15</v>
      </c>
      <c r="B76" s="12">
        <v>70</v>
      </c>
      <c r="C76" s="12">
        <v>35634627000189</v>
      </c>
      <c r="D76" s="12" t="s">
        <v>153</v>
      </c>
      <c r="E76" s="19" t="s">
        <v>286</v>
      </c>
      <c r="F76" s="22" t="s">
        <v>287</v>
      </c>
      <c r="G76" s="15">
        <v>46226</v>
      </c>
      <c r="H76" s="16" t="s">
        <v>288</v>
      </c>
      <c r="I76" s="17">
        <v>1000</v>
      </c>
      <c r="J76" s="15">
        <v>46227</v>
      </c>
      <c r="K76" s="12"/>
      <c r="L76" s="21">
        <f>30.4+969.6</f>
        <v>1000</v>
      </c>
      <c r="M76" s="16" t="s">
        <v>289</v>
      </c>
    </row>
    <row r="77" spans="1:13" s="2" customFormat="1" ht="135">
      <c r="A77" s="11" t="s">
        <v>15</v>
      </c>
      <c r="B77" s="12">
        <v>71</v>
      </c>
      <c r="C77" s="12">
        <v>82845322000104</v>
      </c>
      <c r="D77" s="12" t="s">
        <v>61</v>
      </c>
      <c r="E77" s="19" t="s">
        <v>290</v>
      </c>
      <c r="F77" s="22" t="s">
        <v>291</v>
      </c>
      <c r="G77" s="15">
        <v>46226</v>
      </c>
      <c r="H77" s="16" t="s">
        <v>292</v>
      </c>
      <c r="I77" s="17">
        <v>111255.26</v>
      </c>
      <c r="J77" s="15">
        <v>46227</v>
      </c>
      <c r="K77" s="12"/>
      <c r="L77" s="21">
        <f>5340.25+105915.01</f>
        <v>111255.26</v>
      </c>
      <c r="M77" s="16" t="s">
        <v>293</v>
      </c>
    </row>
    <row r="78" spans="1:13" s="2" customFormat="1" ht="120">
      <c r="A78" s="11" t="s">
        <v>15</v>
      </c>
      <c r="B78" s="12">
        <v>72</v>
      </c>
      <c r="C78" s="12">
        <v>82845322000104</v>
      </c>
      <c r="D78" s="12" t="s">
        <v>61</v>
      </c>
      <c r="E78" s="19" t="s">
        <v>294</v>
      </c>
      <c r="F78" s="22" t="s">
        <v>295</v>
      </c>
      <c r="G78" s="15">
        <v>46226</v>
      </c>
      <c r="H78" s="16" t="s">
        <v>296</v>
      </c>
      <c r="I78" s="17">
        <v>53523.91</v>
      </c>
      <c r="J78" s="15">
        <v>46227</v>
      </c>
      <c r="K78" s="12"/>
      <c r="L78" s="21">
        <f>2569.15+50954.76</f>
        <v>53523.91</v>
      </c>
      <c r="M78" s="16" t="s">
        <v>297</v>
      </c>
    </row>
    <row r="79" spans="1:13" s="2" customFormat="1" ht="180">
      <c r="A79" s="11" t="s">
        <v>15</v>
      </c>
      <c r="B79" s="12">
        <v>73</v>
      </c>
      <c r="C79" s="12">
        <v>5926726000173</v>
      </c>
      <c r="D79" s="12" t="s">
        <v>51</v>
      </c>
      <c r="E79" s="19" t="s">
        <v>298</v>
      </c>
      <c r="F79" s="22" t="s">
        <v>299</v>
      </c>
      <c r="G79" s="15">
        <v>46226</v>
      </c>
      <c r="H79" s="16" t="s">
        <v>300</v>
      </c>
      <c r="I79" s="17">
        <v>12350.48</v>
      </c>
      <c r="J79" s="15">
        <v>46227</v>
      </c>
      <c r="K79" s="12"/>
      <c r="L79" s="21">
        <f>592.82+11757.66</f>
        <v>12350.48</v>
      </c>
      <c r="M79" s="16" t="s">
        <v>301</v>
      </c>
    </row>
    <row r="80" spans="1:13" s="2" customFormat="1" ht="195">
      <c r="A80" s="11" t="s">
        <v>15</v>
      </c>
      <c r="B80" s="12">
        <v>74</v>
      </c>
      <c r="C80" s="12">
        <v>8804362000147</v>
      </c>
      <c r="D80" s="12" t="s">
        <v>235</v>
      </c>
      <c r="E80" s="19" t="s">
        <v>302</v>
      </c>
      <c r="F80" s="22" t="s">
        <v>303</v>
      </c>
      <c r="G80" s="15">
        <v>46226</v>
      </c>
      <c r="H80" s="16" t="s">
        <v>304</v>
      </c>
      <c r="I80" s="17">
        <v>70315</v>
      </c>
      <c r="J80" s="15">
        <v>46227</v>
      </c>
      <c r="K80" s="12"/>
      <c r="L80" s="21">
        <f>3375.12+66939.88</f>
        <v>70315</v>
      </c>
      <c r="M80" s="16" t="s">
        <v>305</v>
      </c>
    </row>
    <row r="81" spans="1:13" s="2" customFormat="1" ht="195">
      <c r="A81" s="11" t="s">
        <v>15</v>
      </c>
      <c r="B81" s="12">
        <v>75</v>
      </c>
      <c r="C81" s="12">
        <v>8804362000147</v>
      </c>
      <c r="D81" s="12" t="s">
        <v>235</v>
      </c>
      <c r="E81" s="19" t="s">
        <v>306</v>
      </c>
      <c r="F81" s="22" t="s">
        <v>84</v>
      </c>
      <c r="G81" s="15">
        <v>46226</v>
      </c>
      <c r="H81" s="16" t="s">
        <v>307</v>
      </c>
      <c r="I81" s="17">
        <v>3706</v>
      </c>
      <c r="J81" s="15">
        <v>46227</v>
      </c>
      <c r="K81" s="12"/>
      <c r="L81" s="21">
        <f>177.89+3528.11</f>
        <v>3706</v>
      </c>
      <c r="M81" s="16" t="s">
        <v>305</v>
      </c>
    </row>
    <row r="82" spans="1:13" s="2" customFormat="1" ht="135">
      <c r="A82" s="11" t="s">
        <v>15</v>
      </c>
      <c r="B82" s="12">
        <v>76</v>
      </c>
      <c r="C82" s="12">
        <v>18422603000147</v>
      </c>
      <c r="D82" s="12" t="s">
        <v>308</v>
      </c>
      <c r="E82" s="19" t="s">
        <v>309</v>
      </c>
      <c r="F82" s="22" t="s">
        <v>310</v>
      </c>
      <c r="G82" s="15">
        <v>46226</v>
      </c>
      <c r="H82" s="16" t="s">
        <v>311</v>
      </c>
      <c r="I82" s="17">
        <v>7750</v>
      </c>
      <c r="J82" s="15">
        <v>46227</v>
      </c>
      <c r="K82" s="12"/>
      <c r="L82" s="21">
        <f>372+7378</f>
        <v>7750</v>
      </c>
      <c r="M82" s="16" t="s">
        <v>312</v>
      </c>
    </row>
    <row r="83" spans="1:13" s="2" customFormat="1" ht="135">
      <c r="A83" s="11" t="s">
        <v>15</v>
      </c>
      <c r="B83" s="12">
        <v>77</v>
      </c>
      <c r="C83" s="12">
        <v>18422603000147</v>
      </c>
      <c r="D83" s="12" t="s">
        <v>308</v>
      </c>
      <c r="E83" s="19" t="s">
        <v>313</v>
      </c>
      <c r="F83" s="22" t="s">
        <v>314</v>
      </c>
      <c r="G83" s="15">
        <v>46226</v>
      </c>
      <c r="H83" s="16" t="s">
        <v>315</v>
      </c>
      <c r="I83" s="17">
        <v>7750</v>
      </c>
      <c r="J83" s="15">
        <v>46227</v>
      </c>
      <c r="K83" s="12"/>
      <c r="L83" s="21">
        <f>372+7378</f>
        <v>7750</v>
      </c>
      <c r="M83" s="16" t="s">
        <v>316</v>
      </c>
    </row>
    <row r="84" spans="1:13" s="2" customFormat="1" ht="135">
      <c r="A84" s="11" t="s">
        <v>15</v>
      </c>
      <c r="B84" s="12">
        <v>78</v>
      </c>
      <c r="C84" s="12">
        <v>18422603000147</v>
      </c>
      <c r="D84" s="12" t="s">
        <v>308</v>
      </c>
      <c r="E84" s="19" t="s">
        <v>317</v>
      </c>
      <c r="F84" s="22" t="s">
        <v>318</v>
      </c>
      <c r="G84" s="15">
        <v>46226</v>
      </c>
      <c r="H84" s="16" t="s">
        <v>319</v>
      </c>
      <c r="I84" s="17">
        <v>7750</v>
      </c>
      <c r="J84" s="15">
        <v>46227</v>
      </c>
      <c r="K84" s="12"/>
      <c r="L84" s="21">
        <f>372+7378</f>
        <v>7750</v>
      </c>
      <c r="M84" s="16" t="s">
        <v>320</v>
      </c>
    </row>
    <row r="85" spans="1:13" s="2" customFormat="1" ht="120">
      <c r="A85" s="11" t="s">
        <v>15</v>
      </c>
      <c r="B85" s="12">
        <v>79</v>
      </c>
      <c r="C85" s="12">
        <v>4406195000125</v>
      </c>
      <c r="D85" s="12" t="s">
        <v>321</v>
      </c>
      <c r="E85" s="19" t="s">
        <v>322</v>
      </c>
      <c r="F85" s="14" t="s">
        <v>323</v>
      </c>
      <c r="G85" s="15">
        <v>46226</v>
      </c>
      <c r="H85" s="16" t="s">
        <v>324</v>
      </c>
      <c r="I85" s="17">
        <v>358.51</v>
      </c>
      <c r="J85" s="15">
        <v>46227</v>
      </c>
      <c r="K85" s="12"/>
      <c r="L85" s="21">
        <f>17.21+341.3</f>
        <v>358.51</v>
      </c>
      <c r="M85" s="16" t="s">
        <v>325</v>
      </c>
    </row>
    <row r="86" spans="1:13" s="2" customFormat="1" ht="120">
      <c r="A86" s="11" t="s">
        <v>15</v>
      </c>
      <c r="B86" s="12">
        <v>80</v>
      </c>
      <c r="C86" s="12">
        <v>4406195000125</v>
      </c>
      <c r="D86" s="12" t="s">
        <v>321</v>
      </c>
      <c r="E86" s="19" t="s">
        <v>326</v>
      </c>
      <c r="F86" s="14" t="s">
        <v>327</v>
      </c>
      <c r="G86" s="15">
        <v>46226</v>
      </c>
      <c r="H86" s="16" t="s">
        <v>328</v>
      </c>
      <c r="I86" s="17">
        <v>276.67</v>
      </c>
      <c r="J86" s="15">
        <v>46227</v>
      </c>
      <c r="K86" s="12"/>
      <c r="L86" s="21">
        <f>13.28+263.39</f>
        <v>276.66999999999996</v>
      </c>
      <c r="M86" s="16" t="s">
        <v>325</v>
      </c>
    </row>
    <row r="87" spans="1:13" s="2" customFormat="1" ht="105">
      <c r="A87" s="11" t="s">
        <v>15</v>
      </c>
      <c r="B87" s="12">
        <v>81</v>
      </c>
      <c r="C87" s="12">
        <v>4406195000125</v>
      </c>
      <c r="D87" s="12" t="s">
        <v>321</v>
      </c>
      <c r="E87" s="19" t="s">
        <v>329</v>
      </c>
      <c r="F87" s="14" t="s">
        <v>330</v>
      </c>
      <c r="G87" s="15">
        <v>46226</v>
      </c>
      <c r="H87" s="16" t="s">
        <v>331</v>
      </c>
      <c r="I87" s="17">
        <v>145.76</v>
      </c>
      <c r="J87" s="15">
        <v>46227</v>
      </c>
      <c r="K87" s="12"/>
      <c r="L87" s="21">
        <f>7+138.76</f>
        <v>145.76</v>
      </c>
      <c r="M87" s="16" t="s">
        <v>325</v>
      </c>
    </row>
    <row r="88" spans="1:13" s="2" customFormat="1" ht="105">
      <c r="A88" s="11" t="s">
        <v>15</v>
      </c>
      <c r="B88" s="12">
        <v>82</v>
      </c>
      <c r="C88" s="12">
        <v>4406195000125</v>
      </c>
      <c r="D88" s="12" t="s">
        <v>321</v>
      </c>
      <c r="E88" s="19" t="s">
        <v>332</v>
      </c>
      <c r="F88" s="14" t="s">
        <v>333</v>
      </c>
      <c r="G88" s="15">
        <v>46226</v>
      </c>
      <c r="H88" s="16" t="s">
        <v>334</v>
      </c>
      <c r="I88" s="17">
        <v>145.68</v>
      </c>
      <c r="J88" s="15">
        <v>46227</v>
      </c>
      <c r="K88" s="12"/>
      <c r="L88" s="21">
        <f>6.99+138.69</f>
        <v>145.68</v>
      </c>
      <c r="M88" s="16" t="s">
        <v>325</v>
      </c>
    </row>
    <row r="89" spans="1:13" s="2" customFormat="1" ht="105">
      <c r="A89" s="11" t="s">
        <v>15</v>
      </c>
      <c r="B89" s="12">
        <v>83</v>
      </c>
      <c r="C89" s="12">
        <v>4406195000125</v>
      </c>
      <c r="D89" s="12" t="s">
        <v>321</v>
      </c>
      <c r="E89" s="19" t="s">
        <v>335</v>
      </c>
      <c r="F89" s="14" t="s">
        <v>336</v>
      </c>
      <c r="G89" s="15">
        <v>46226</v>
      </c>
      <c r="H89" s="16" t="s">
        <v>337</v>
      </c>
      <c r="I89" s="17">
        <v>522.14</v>
      </c>
      <c r="J89" s="15">
        <v>46227</v>
      </c>
      <c r="K89" s="12"/>
      <c r="L89" s="21">
        <f>25.06+497.08</f>
        <v>522.14</v>
      </c>
      <c r="M89" s="16" t="s">
        <v>325</v>
      </c>
    </row>
    <row r="90" spans="1:13" s="2" customFormat="1" ht="105">
      <c r="A90" s="11" t="s">
        <v>15</v>
      </c>
      <c r="B90" s="12">
        <v>84</v>
      </c>
      <c r="C90" s="12">
        <v>4406195000125</v>
      </c>
      <c r="D90" s="12" t="s">
        <v>321</v>
      </c>
      <c r="E90" s="19" t="s">
        <v>338</v>
      </c>
      <c r="F90" s="14" t="s">
        <v>339</v>
      </c>
      <c r="G90" s="15">
        <v>46226</v>
      </c>
      <c r="H90" s="16" t="s">
        <v>340</v>
      </c>
      <c r="I90" s="17">
        <v>144.43</v>
      </c>
      <c r="J90" s="15">
        <v>46227</v>
      </c>
      <c r="K90" s="12"/>
      <c r="L90" s="21">
        <f>21.14+123.29</f>
        <v>144.43</v>
      </c>
      <c r="M90" s="16" t="s">
        <v>325</v>
      </c>
    </row>
    <row r="91" spans="1:13" s="2" customFormat="1" ht="105">
      <c r="A91" s="11" t="s">
        <v>15</v>
      </c>
      <c r="B91" s="12">
        <v>85</v>
      </c>
      <c r="C91" s="12">
        <v>4406195000125</v>
      </c>
      <c r="D91" s="12" t="s">
        <v>321</v>
      </c>
      <c r="E91" s="19" t="s">
        <v>341</v>
      </c>
      <c r="F91" s="14" t="s">
        <v>342</v>
      </c>
      <c r="G91" s="15">
        <v>46226</v>
      </c>
      <c r="H91" s="16" t="s">
        <v>340</v>
      </c>
      <c r="I91" s="17">
        <v>295.89999999999998</v>
      </c>
      <c r="J91" s="15">
        <v>46227</v>
      </c>
      <c r="K91" s="12"/>
      <c r="L91" s="21">
        <v>295.89999999999998</v>
      </c>
      <c r="M91" s="16" t="s">
        <v>325</v>
      </c>
    </row>
    <row r="92" spans="1:13" s="2" customFormat="1" ht="120">
      <c r="A92" s="11" t="s">
        <v>15</v>
      </c>
      <c r="B92" s="12">
        <v>86</v>
      </c>
      <c r="C92" s="12">
        <v>12039966000111</v>
      </c>
      <c r="D92" s="12" t="s">
        <v>343</v>
      </c>
      <c r="E92" s="19" t="s">
        <v>344</v>
      </c>
      <c r="F92" s="22" t="s">
        <v>345</v>
      </c>
      <c r="G92" s="15">
        <v>46226</v>
      </c>
      <c r="H92" s="16" t="s">
        <v>340</v>
      </c>
      <c r="I92" s="17">
        <v>40415.68</v>
      </c>
      <c r="J92" s="15">
        <v>46227</v>
      </c>
      <c r="K92" s="12"/>
      <c r="L92" s="21">
        <f>40415.68</f>
        <v>40415.68</v>
      </c>
      <c r="M92" s="16" t="s">
        <v>346</v>
      </c>
    </row>
    <row r="93" spans="1:13" s="2" customFormat="1" ht="150">
      <c r="A93" s="11" t="s">
        <v>15</v>
      </c>
      <c r="B93" s="12">
        <v>87</v>
      </c>
      <c r="C93" s="12">
        <v>2558157000162</v>
      </c>
      <c r="D93" s="12" t="s">
        <v>347</v>
      </c>
      <c r="E93" s="19" t="s">
        <v>348</v>
      </c>
      <c r="F93" s="14" t="s">
        <v>349</v>
      </c>
      <c r="G93" s="15">
        <v>46226</v>
      </c>
      <c r="H93" s="16" t="s">
        <v>350</v>
      </c>
      <c r="I93" s="17">
        <v>20450.36</v>
      </c>
      <c r="J93" s="15">
        <v>46227</v>
      </c>
      <c r="K93" s="12"/>
      <c r="L93" s="21">
        <f>981.61+19468.75</f>
        <v>20450.36</v>
      </c>
      <c r="M93" s="16" t="s">
        <v>351</v>
      </c>
    </row>
    <row r="94" spans="1:13" s="2" customFormat="1" ht="150">
      <c r="A94" s="11" t="s">
        <v>15</v>
      </c>
      <c r="B94" s="12">
        <v>88</v>
      </c>
      <c r="C94" s="12">
        <v>4197166000109</v>
      </c>
      <c r="D94" s="12" t="s">
        <v>352</v>
      </c>
      <c r="E94" s="19" t="s">
        <v>348</v>
      </c>
      <c r="F94" s="14" t="s">
        <v>353</v>
      </c>
      <c r="G94" s="15">
        <v>46230</v>
      </c>
      <c r="H94" s="16" t="s">
        <v>354</v>
      </c>
      <c r="I94" s="17">
        <v>101.7</v>
      </c>
      <c r="J94" s="15">
        <v>46234</v>
      </c>
      <c r="K94" s="12"/>
      <c r="L94" s="21">
        <v>101.07</v>
      </c>
      <c r="M94" s="16" t="s">
        <v>355</v>
      </c>
    </row>
    <row r="95" spans="1:13" s="2" customFormat="1" ht="165">
      <c r="A95" s="11" t="s">
        <v>15</v>
      </c>
      <c r="B95" s="12">
        <v>89</v>
      </c>
      <c r="C95" s="12">
        <v>27985750000116</v>
      </c>
      <c r="D95" s="12" t="s">
        <v>356</v>
      </c>
      <c r="E95" s="19" t="s">
        <v>357</v>
      </c>
      <c r="F95" s="22" t="s">
        <v>358</v>
      </c>
      <c r="G95" s="15">
        <v>46230</v>
      </c>
      <c r="H95" s="16" t="s">
        <v>359</v>
      </c>
      <c r="I95" s="17">
        <v>7200</v>
      </c>
      <c r="J95" s="15">
        <v>46233</v>
      </c>
      <c r="K95" s="12"/>
      <c r="L95" s="21">
        <v>7200</v>
      </c>
      <c r="M95" s="16" t="s">
        <v>360</v>
      </c>
    </row>
    <row r="96" spans="1:13" s="2" customFormat="1" ht="135">
      <c r="A96" s="11" t="s">
        <v>15</v>
      </c>
      <c r="B96" s="12">
        <v>90</v>
      </c>
      <c r="C96" s="12">
        <v>4320180000140</v>
      </c>
      <c r="D96" s="12" t="s">
        <v>361</v>
      </c>
      <c r="E96" s="19" t="s">
        <v>362</v>
      </c>
      <c r="F96" s="14" t="s">
        <v>363</v>
      </c>
      <c r="G96" s="15">
        <v>46232</v>
      </c>
      <c r="H96" s="16" t="s">
        <v>364</v>
      </c>
      <c r="I96" s="17">
        <v>94.33</v>
      </c>
      <c r="J96" s="15">
        <v>46233</v>
      </c>
      <c r="K96" s="12"/>
      <c r="L96" s="21">
        <v>94.33</v>
      </c>
      <c r="M96" s="16" t="s">
        <v>365</v>
      </c>
    </row>
    <row r="97" spans="1:13" s="2" customFormat="1" ht="135">
      <c r="A97" s="11" t="s">
        <v>15</v>
      </c>
      <c r="B97" s="12">
        <v>91</v>
      </c>
      <c r="C97" s="12">
        <v>4320180000140</v>
      </c>
      <c r="D97" s="12" t="s">
        <v>361</v>
      </c>
      <c r="E97" s="19" t="s">
        <v>366</v>
      </c>
      <c r="F97" s="22" t="s">
        <v>363</v>
      </c>
      <c r="G97" s="15">
        <v>46232</v>
      </c>
      <c r="H97" s="16" t="s">
        <v>367</v>
      </c>
      <c r="I97" s="17">
        <v>37.630000000000003</v>
      </c>
      <c r="J97" s="15">
        <v>46233</v>
      </c>
      <c r="K97" s="12"/>
      <c r="L97" s="21">
        <v>37.630000000000003</v>
      </c>
      <c r="M97" s="16" t="s">
        <v>365</v>
      </c>
    </row>
    <row r="98" spans="1:13" s="2" customFormat="1" ht="150">
      <c r="A98" s="11" t="s">
        <v>15</v>
      </c>
      <c r="B98" s="12">
        <v>92</v>
      </c>
      <c r="C98" s="12">
        <v>59456277000176</v>
      </c>
      <c r="D98" s="12" t="s">
        <v>368</v>
      </c>
      <c r="E98" s="19" t="s">
        <v>369</v>
      </c>
      <c r="F98" s="22" t="s">
        <v>370</v>
      </c>
      <c r="G98" s="15">
        <v>46232</v>
      </c>
      <c r="H98" s="16" t="s">
        <v>371</v>
      </c>
      <c r="I98" s="17">
        <v>17955.54</v>
      </c>
      <c r="J98" s="15">
        <v>46233</v>
      </c>
      <c r="K98" s="12"/>
      <c r="L98" s="21">
        <f>861.87+17093.67</f>
        <v>17955.539999999997</v>
      </c>
      <c r="M98" s="16" t="s">
        <v>372</v>
      </c>
    </row>
    <row r="99" spans="1:13" s="2" customFormat="1" ht="150">
      <c r="A99" s="11" t="s">
        <v>15</v>
      </c>
      <c r="B99" s="12">
        <v>93</v>
      </c>
      <c r="C99" s="12">
        <v>59456277000176</v>
      </c>
      <c r="D99" s="12" t="s">
        <v>368</v>
      </c>
      <c r="E99" s="19" t="s">
        <v>373</v>
      </c>
      <c r="F99" s="14" t="s">
        <v>374</v>
      </c>
      <c r="G99" s="15">
        <v>46232</v>
      </c>
      <c r="H99" s="16" t="s">
        <v>375</v>
      </c>
      <c r="I99" s="17">
        <v>38155.300000000003</v>
      </c>
      <c r="J99" s="15">
        <v>46233</v>
      </c>
      <c r="K99" s="12"/>
      <c r="L99" s="21">
        <f>1831.45+36323.85</f>
        <v>38155.299999999996</v>
      </c>
      <c r="M99" s="16" t="s">
        <v>372</v>
      </c>
    </row>
    <row r="100" spans="1:13" s="2" customFormat="1" ht="150">
      <c r="A100" s="11" t="s">
        <v>15</v>
      </c>
      <c r="B100" s="12">
        <v>94</v>
      </c>
      <c r="C100" s="12">
        <v>22772156000123</v>
      </c>
      <c r="D100" s="12" t="s">
        <v>376</v>
      </c>
      <c r="E100" s="29" t="s">
        <v>377</v>
      </c>
      <c r="F100" s="22" t="s">
        <v>378</v>
      </c>
      <c r="G100" s="15">
        <v>46232</v>
      </c>
      <c r="H100" s="16" t="s">
        <v>379</v>
      </c>
      <c r="I100" s="17">
        <v>6832</v>
      </c>
      <c r="J100" s="15">
        <v>46233</v>
      </c>
      <c r="K100" s="12"/>
      <c r="L100" s="21">
        <f>327.94+341.6+6162.46</f>
        <v>6832</v>
      </c>
      <c r="M100" s="16" t="s">
        <v>380</v>
      </c>
    </row>
    <row r="101" spans="1:13" ht="15" customHeight="1">
      <c r="A101" s="34" t="s">
        <v>381</v>
      </c>
      <c r="B101" s="34"/>
      <c r="C101" s="34"/>
      <c r="D101" s="4"/>
      <c r="K101" s="37"/>
    </row>
    <row r="102" spans="1:13" ht="15" customHeight="1">
      <c r="A102" s="38" t="str">
        <f>[1]Bens!A12</f>
        <v>Data da última atualização: 03/08/2026</v>
      </c>
      <c r="B102" s="39"/>
      <c r="C102" s="4"/>
      <c r="D102" s="1"/>
    </row>
    <row r="103" spans="1:13" ht="15" customHeight="1">
      <c r="A103" s="40" t="s">
        <v>382</v>
      </c>
      <c r="B103" s="40"/>
      <c r="C103" s="40"/>
      <c r="D103" s="40"/>
    </row>
    <row r="104" spans="1:13" ht="15" customHeight="1">
      <c r="A104" s="40" t="s">
        <v>383</v>
      </c>
      <c r="B104" s="40"/>
      <c r="C104" s="40"/>
      <c r="D104" s="40"/>
    </row>
    <row r="105" spans="1:13" ht="15" customHeight="1">
      <c r="A105" s="41" t="s">
        <v>384</v>
      </c>
      <c r="B105" s="41"/>
      <c r="C105" s="41"/>
      <c r="D105" s="1"/>
    </row>
    <row r="106" spans="1:13" ht="15" customHeight="1"/>
    <row r="107" spans="1:13" ht="15" customHeight="1"/>
    <row r="108" spans="1:13" ht="15" customHeight="1"/>
    <row r="109" spans="1:13" ht="15" customHeight="1"/>
    <row r="110" spans="1:13" ht="15" customHeight="1"/>
    <row r="111" spans="1:13" ht="15" customHeight="1"/>
    <row r="112" spans="1:13" ht="15" customHeight="1"/>
    <row r="113" spans="14:14" ht="15" customHeight="1">
      <c r="N113" s="42"/>
    </row>
    <row r="114" spans="14:14" ht="15" customHeight="1">
      <c r="N114" s="42"/>
    </row>
    <row r="115" spans="14:14" ht="15" customHeight="1">
      <c r="N115" s="42"/>
    </row>
    <row r="116" spans="14:14" ht="15" customHeight="1">
      <c r="N116" s="42"/>
    </row>
    <row r="117" spans="14:14" ht="15" customHeight="1">
      <c r="N117" s="42"/>
    </row>
    <row r="118" spans="14:14" ht="15" customHeight="1">
      <c r="N118" s="42"/>
    </row>
    <row r="119" spans="14:14" ht="15" customHeight="1"/>
    <row r="120" spans="14:14" ht="15" customHeight="1"/>
    <row r="121" spans="14:14" ht="15" customHeight="1"/>
    <row r="122" spans="14:14" ht="15" customHeight="1"/>
    <row r="123" spans="14:14" ht="15" customHeight="1"/>
    <row r="124" spans="14:14" ht="15" customHeight="1"/>
    <row r="125" spans="14:14" ht="15" customHeight="1"/>
    <row r="126" spans="14:14" ht="15" customHeight="1"/>
    <row r="127" spans="14:14" ht="15" customHeight="1"/>
    <row r="128" spans="14:14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48.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</sheetData>
  <mergeCells count="5">
    <mergeCell ref="A2:M2"/>
    <mergeCell ref="A3:E3"/>
    <mergeCell ref="A5:L5"/>
    <mergeCell ref="A103:D103"/>
    <mergeCell ref="A104:D104"/>
  </mergeCells>
  <conditionalFormatting sqref="C7:C100">
    <cfRule type="cellIs" dxfId="1" priority="1" operator="between">
      <formula>111111111</formula>
      <formula>99999999999</formula>
    </cfRule>
    <cfRule type="cellIs" dxfId="0" priority="2" operator="between">
      <formula>111111111111</formula>
      <formula>99999999999999</formula>
    </cfRule>
  </conditionalFormatting>
  <hyperlinks>
    <hyperlink ref="F7" r:id="rId1" xr:uid="{5A84AC2F-CF05-44D3-A83D-B86C348F49D7}"/>
    <hyperlink ref="F8" r:id="rId2" xr:uid="{35F4F912-45F1-4DE0-9439-DBB421BC0B66}"/>
    <hyperlink ref="F9" r:id="rId3" xr:uid="{D80DB8C8-267D-4F5E-93B6-1EAB8681AC3F}"/>
    <hyperlink ref="F10" r:id="rId4" xr:uid="{51F2FAD2-035E-4B7B-BF10-E312365C28DB}"/>
    <hyperlink ref="F11" r:id="rId5" xr:uid="{AF010FCC-9CA0-4BAD-BC80-00CD2C347AC8}"/>
    <hyperlink ref="F12" r:id="rId6" xr:uid="{EF43D46A-D29C-4A81-A076-F0CAAB859768}"/>
    <hyperlink ref="F13" r:id="rId7" xr:uid="{E4E4E3A3-2D86-4B69-B0FD-EC4E17D5685B}"/>
    <hyperlink ref="F14" r:id="rId8" xr:uid="{C2AB8DB1-4F6E-4903-9E2A-FD6743CAA6D9}"/>
    <hyperlink ref="F15" r:id="rId9" xr:uid="{2CCAA6E5-3210-4E91-926B-B3EEA291025D}"/>
    <hyperlink ref="F16" r:id="rId10" xr:uid="{8E89275A-3301-432B-BD01-0E8B2A5ACF8E}"/>
    <hyperlink ref="F17" r:id="rId11" xr:uid="{579F4D36-4F8C-4901-8BB5-120E86238F8D}"/>
    <hyperlink ref="F23" r:id="rId12" xr:uid="{0D721B25-F307-4B02-82D5-7412E3A8B519}"/>
    <hyperlink ref="F22" r:id="rId13" xr:uid="{46195B63-66B7-4C8B-90DF-C08C6D0E4537}"/>
    <hyperlink ref="F21" r:id="rId14" xr:uid="{8F7D8E92-CE26-4429-AA74-7D7F79A3B615}"/>
    <hyperlink ref="F20" r:id="rId15" xr:uid="{DE190A12-1330-4624-AA66-9A8CFB8ACA36}"/>
    <hyperlink ref="F19" r:id="rId16" xr:uid="{309CAC12-1601-4FB3-A01F-476A72FE4AAC}"/>
    <hyperlink ref="F18" r:id="rId17" xr:uid="{F700502F-F67A-4915-B1B3-7FEF29810FAE}"/>
    <hyperlink ref="E7" r:id="rId18" xr:uid="{C6D73183-A4F0-4746-ADD0-9F5D9C0639B0}"/>
    <hyperlink ref="E8" r:id="rId19" xr:uid="{26E3ED80-5F82-4303-A656-EE091FB44D19}"/>
    <hyperlink ref="E9" r:id="rId20" xr:uid="{F3E8F658-18DD-4A39-B838-A27E4755ABF4}"/>
    <hyperlink ref="E10" r:id="rId21" xr:uid="{6C7D9B36-F264-4948-BB62-25831EC3FC54}"/>
    <hyperlink ref="E17" r:id="rId22" xr:uid="{0801C0A0-2947-41DA-9FC3-BB6A495B7627}"/>
    <hyperlink ref="E16" r:id="rId23" xr:uid="{416E55FD-BBD0-4AF3-B1E1-B4025EC749FC}"/>
    <hyperlink ref="E15" r:id="rId24" xr:uid="{3F92C91B-789F-409A-82FE-5510C10C50FE}"/>
    <hyperlink ref="E14" r:id="rId25" xr:uid="{3677FEAE-1422-4066-9353-CF2884D72B62}"/>
    <hyperlink ref="E13" r:id="rId26" xr:uid="{572C2749-0B16-4E77-BE85-8421549DA489}"/>
    <hyperlink ref="E12" r:id="rId27" xr:uid="{793FF409-E242-4A17-BCEC-3E3D2680F4B0}"/>
    <hyperlink ref="E11" r:id="rId28" xr:uid="{D8D22086-7F8D-435B-BF70-80B8594CA1FE}"/>
    <hyperlink ref="E18" r:id="rId29" display="Liquidação da NE nº 2026NE0000047 - Ref. à manutenção preventiva e corretiva de elevadores, com reposição de peças, mão de obra, ferramentas, equipamentos e materiais necessários nos prédios da PGJ/MPAM, competência maio/2026, CA nº 015/2023-MP/PGJ, 3º TA, NF nº 61345, SEI 2026.014217." xr:uid="{CE6B7772-3ED0-4D50-90B9-3DD7B94222DB}"/>
    <hyperlink ref="E19" r:id="rId30" xr:uid="{012CDE54-6C1F-4C60-97F8-CA6D9D9DA452}"/>
    <hyperlink ref="E20" r:id="rId31" xr:uid="{398DFD34-4416-4963-BF10-27C262AD3763}"/>
    <hyperlink ref="E21" r:id="rId32" display="Liquidação da NE nº 2026NE0000052 - Ref. serviço de fornecimento de energia elétrica dos  nas unidades consumidoras da Procuradoria-Geral de Justiça do Estado do Amazonas (CA 027/2024-MP/PGJ) relativo a MAIO/2026, conforme Fatura nº 869937.05/2026.01 e documentos no SEI 2026.013450." xr:uid="{0F41F715-73E7-4B1D-92D1-53FB4F02FBEC}"/>
    <hyperlink ref="E22" r:id="rId33" display="Liquidação da NE nº 2026NE0000791 - Ref. a serviços de manutenção preventiva e corretiva nos sistemas de refrigeração da PGJ/AM, com assistência técnica, mão de obra, peças e acessórios, competência junho/2026, Contrato 025/2022-MP/PGJ, 5º TA, NFS-e nº 72, SEI 2026.015312." xr:uid="{01108651-2261-4D13-9F49-041FE5FA610F}"/>
    <hyperlink ref="E23" r:id="rId34" display="Liquidação da NE nº 2026NE0000889 - Ref. a serviços de manutenção preventiva e corretiva nos sistemas de refrigeração da PGJ/AM, com assistência técnica, mão de obra, peças e acessórios, competência junho/2026, Contrato 025/2022-MP/PGJ, 5º TA, NFS-e nº 72, SEI 2026.015312." xr:uid="{DE5CF80A-1483-465A-9639-42E398A9B866}"/>
    <hyperlink ref="F24" r:id="rId35" xr:uid="{AB115068-9416-40D2-A457-C9AF7C6EB2AB}"/>
    <hyperlink ref="F25" r:id="rId36" xr:uid="{44BFEBC6-0929-4CC8-BDAA-E17F93398CDF}"/>
    <hyperlink ref="F26" r:id="rId37" xr:uid="{E7F1DA18-9EB3-4F90-84C1-BA8709BDFABE}"/>
    <hyperlink ref="F27" r:id="rId38" xr:uid="{89FA292B-FEBB-4520-A78C-DBA5871FC8E9}"/>
    <hyperlink ref="E24" r:id="rId39" xr:uid="{E104E01F-33DE-4E18-9B6D-1A848DCFC70B}"/>
    <hyperlink ref="E25" r:id="rId40" xr:uid="{2F1019B3-F438-48BE-B3B7-11CD48F935D4}"/>
    <hyperlink ref="E27" r:id="rId41" xr:uid="{7FA77222-EA2C-48A8-8365-935E9458A9FD}"/>
    <hyperlink ref="E26" r:id="rId42" xr:uid="{CA52B898-93AF-4939-9E8C-85D0A0B5FBCD}"/>
    <hyperlink ref="F28" r:id="rId43" xr:uid="{6D1582B1-6A13-4EE1-B4F9-914B62D07A57}"/>
    <hyperlink ref="E28" r:id="rId44" xr:uid="{127E29A5-6223-47B3-86AB-0EF67B766A12}"/>
    <hyperlink ref="E29" r:id="rId45" xr:uid="{DC7192D8-EE6C-44CD-A48A-6BD267343E2F}"/>
    <hyperlink ref="E30" r:id="rId46" xr:uid="{A2406863-1AC2-422B-B325-E28C10E88953}"/>
    <hyperlink ref="F29" r:id="rId47" xr:uid="{4F5D6B3E-5624-419E-AC5C-F8F7CE644A11}"/>
    <hyperlink ref="F30" r:id="rId48" xr:uid="{645EE78B-6915-4044-87AF-1B0548396FE4}"/>
    <hyperlink ref="E31" r:id="rId49" display="Liquidação da NE nº 2026NE0000057 - Ref. a  Prestação de serviço de emissão, reserva e remarcação de bilhetes para voos nacionais e internacionais (C.A. N° 019/2023 - MP/PGJ - 3ºT.A.) referente a Junho/2026, conforme Fatura Nº 17713 e demais documentos contidos no SEI 2026.015716." xr:uid="{3051C028-EFAE-491B-8EA1-12C3E50B2167}"/>
    <hyperlink ref="E32" r:id="rId50" display="Liquidação da NE nº 2026NE0000797 - Ref. a  Prestação de serviço de emissão, reserva e remarcação de bilhetes para voos nacionais e internacionais (C.A. N° 019/2023 - MP/PGJ - 3ºT.A.) referente a Junho/2026, conforme Fatura Nº 17713 e demais documentos contidos no SEI 2026.015716." xr:uid="{03BF7CE7-998D-4E1F-B736-74F704F8DAEC}"/>
    <hyperlink ref="F31" r:id="rId51" xr:uid="{512871FF-19EE-469C-BC45-F88A9602EFF4}"/>
    <hyperlink ref="F32" r:id="rId52" xr:uid="{87F7AC69-3B14-4125-9F62-F342CB6C7DC9}"/>
    <hyperlink ref="E33" r:id="rId53" display="Liquidação da NE nº 2026NE0000813 - Ref. a serviços continuados de limpeza, conservação, higienização, copa, garçom, lavagem de veículos, jardinagem, manutenção predial e recepção, com materiais e equipamentos, competência Junho/2026, Contrato 018/2025, 2º TA, NFSe 650, SEI 2026.015467." xr:uid="{824724DD-5344-4D56-AD5D-5254F3F1F678}"/>
    <hyperlink ref="F33" r:id="rId54" xr:uid="{910E0FCC-4820-471E-9987-126D2152E057}"/>
    <hyperlink ref="E34" r:id="rId55" xr:uid="{DE3E457D-E2D6-47FF-B459-F5F4C2EABA8F}"/>
    <hyperlink ref="E35" r:id="rId56" xr:uid="{95B6A10D-4242-4D7F-B6F1-CE071E060EA0}"/>
    <hyperlink ref="F34" r:id="rId57" display="FATURA 448421002/2026" xr:uid="{5B9487AD-50CD-462A-ACE6-19430E1E7622}"/>
    <hyperlink ref="F35" r:id="rId58" display="FATURA 448421002/2026" xr:uid="{54BE7147-E1BE-461D-A6DF-9874955D49C3}"/>
    <hyperlink ref="F36" r:id="rId59" xr:uid="{83D89BCC-7C69-479F-AF1E-BE6CBA5C1BB3}"/>
    <hyperlink ref="F37" r:id="rId60" xr:uid="{31301935-D593-4B04-AC90-1D1721D5ED4E}"/>
    <hyperlink ref="F38" r:id="rId61" xr:uid="{46B90F7D-A1DE-442F-A28E-CDE978384763}"/>
    <hyperlink ref="F39" r:id="rId62" xr:uid="{8C692194-8BCA-4D2A-BB1A-8BA76C767EDC}"/>
    <hyperlink ref="F40" r:id="rId63" xr:uid="{EBD21A9E-00F9-4D13-A0C7-D725FDA7858A}"/>
    <hyperlink ref="F41" r:id="rId64" xr:uid="{6FF56A46-838B-4604-B3D8-4AAD0DAB13C8}"/>
    <hyperlink ref="F42" r:id="rId65" xr:uid="{EF2DF4E6-351F-4A87-B58D-201F320A812B}"/>
    <hyperlink ref="F43" r:id="rId66" xr:uid="{983E0718-5B1E-4955-BF8B-6C9A95DD9EB0}"/>
    <hyperlink ref="F44" r:id="rId67" xr:uid="{8F2B055D-76EF-45B4-A9EE-8EA519BA9DCE}"/>
    <hyperlink ref="F45" r:id="rId68" xr:uid="{7C1ED153-9E22-4764-A177-97C238535971}"/>
    <hyperlink ref="F46" r:id="rId69" xr:uid="{8B17D67A-43B5-479D-8A9F-4D20772E653B}"/>
    <hyperlink ref="F47" r:id="rId70" xr:uid="{D0B0776B-1457-470B-B074-6F87393CA246}"/>
    <hyperlink ref="F48" r:id="rId71" xr:uid="{7AF3D67E-F9AD-4F24-9AA0-A2A7DE749FD7}"/>
    <hyperlink ref="F49" r:id="rId72" xr:uid="{F1BDCB3C-4C60-4A12-8236-E5A241B4EE64}"/>
    <hyperlink ref="F50" r:id="rId73" xr:uid="{F4D083EA-272F-4E35-ABCC-4B8DB1CC575C}"/>
    <hyperlink ref="F51" r:id="rId74" xr:uid="{574863AD-5D8F-4C09-9541-CCFE1DF3F25E}"/>
    <hyperlink ref="F52" r:id="rId75" xr:uid="{4B7DF04D-1E9A-445E-9183-30975B737E01}"/>
    <hyperlink ref="F53" r:id="rId76" xr:uid="{CFDF96D8-C37D-4384-9BB3-5279EE5B1531}"/>
    <hyperlink ref="E37" r:id="rId77" display="Liquidação da NE nº 2026NE0000804 - Ref.  Prestação dos serviços continuados de desinsetização, desratização, descupinização e desalojamento de pombos e morcegos. Os serviços serão executados nas dependências dos imóveis da Procuradoria-Geral de Justiça no Amazonas, na Capital e Interior, relativo a Junho/2026 conforme NF-e n° 472 e documentos no SEI 2026.015504." xr:uid="{50A80E22-C4D3-436E-BBA3-96F747ED92CB}"/>
    <hyperlink ref="E38" r:id="rId78" xr:uid="{30CDB3D6-E3B6-43E0-B2E3-0F27B9952CF7}"/>
    <hyperlink ref="E39" r:id="rId79" xr:uid="{670BE0F9-5663-46C4-8215-483C2D2B5363}"/>
    <hyperlink ref="E40" r:id="rId80" display="Liquidação da NE nº 2026NE0000379 - Ref. gerenciamento eletrônico/intermediação de serviços de manutenção preventiva/corretiva da frota oficial da PGJ/AM, com mão de obra executada por rede credenciada, competência maio/2026, Contrato 007/2023-MP/PGJ, 3º TA, NF 0267087, SEI 2026.013325." xr:uid="{03F00295-296E-4D82-AD06-54A6E9491E82}"/>
    <hyperlink ref="E41" r:id="rId81" xr:uid="{C59CE5FD-423E-4444-B7F3-C31FDD7ABA33}"/>
    <hyperlink ref="E42" r:id="rId82" display="Liquidação da NE nº 2025NE0001568 - Ref. à prestação de serviços de coleta e análise laboratoriais da qualidade dos efluentes da ETE instalada na sede da PGJ/AM, no mês de Maio/2026. Conforme NF-nº 239 e demais documentos no SEI 2026.014223." xr:uid="{A596F7AE-AA81-480E-8DB4-5C4B75B01ECE}"/>
    <hyperlink ref="E43" r:id="rId83" display="Liquidação da NE nº 2026NE0000055 - Ref. a prestação de serviço de solução de firewall de próxima geração em alta disponibilidade, com monitoramento (CA 004/2023-MP/PGJ - 1ºT.A.) ref. a ABRIL/2026 (parcela 31 de 48) conforme NFS-e n° 163 e demais documentos no SEI 2026.0127" xr:uid="{F91E7B47-2A17-4975-BEA0-2DF00EFA4326}"/>
    <hyperlink ref="E44" r:id="rId84" display="Liquidação da NE nº 2026NE0000055 - Ref. a prestação de serviço de solução de firewall de próxima geração em alta disponibilidade, com monitoramento (CA 004/2023-MP/PGJ - 1ºT.A.) ref. a ABRIL/2026 (parcela 31 de 48) conforme NFS-e n° 164 e demais documentos no SEI 2026.012752." xr:uid="{22533378-E751-4614-93C5-2E83490FCCEC}"/>
    <hyperlink ref="E45" r:id="rId85" display="Liquidação da NE nº 2026NE0000733 - Ref. Prestação de serviços de avaliação médica psiquiátrica e psicológica, a ser conduzida por uma Junta de Especialistas, por meio de emissão de laudo na forma e conteúdo usualmente adotados em cada área, prevista no Contrato Administrativo nº 014/2026-MP/PGJ, conforme NF nº 434 e documentos constantes no SEI 2026.016247." xr:uid="{25047E7B-6F31-4D29-A859-07883C3D8B7C}"/>
    <hyperlink ref="E46" r:id="rId86" display="Liquidação da NE nº 2026NE0000821 - Ref. a prestação de serviço do sistema informatizado de registro e controle de ponto eletrônico, em ambiente web, para a Procuradoria-Geral de Justiça (CA 008/2025 - MP/PGJ - 1ºT.A.). NF-nº 153395, competência de JUNHO/2026 e demais documentos no SEI 2026.015732." xr:uid="{6EA7057F-1199-4243-8267-18E143EDA276}"/>
    <hyperlink ref="E47" r:id="rId87" display="Liquidação da NE nº 2026NE0000047 - Ref. à manutenção preventiva e corretiva de elevadores, com reposição de peças, mão de obra, ferramentas, equipamentos e materiais necessários nos prédios da PGJ/MPAM, competência fevereiro/2026, CA nº 015/2023-MP/PGJ, 2º TA, NF nº 56369, SEI 2026.005954." xr:uid="{C78CDA45-2801-4BD2-A921-4807A811D93D}"/>
    <hyperlink ref="E48" r:id="rId88" display="Liquidação da NE nº 2026NE0000676 - Ref. à manutenção preventiva e corretiva de elevadores, com reposição de peças, mão de obra, ferramentas, equipamentos e materiais necessários nos prédios da PGJ/MPAM, competência fevereiro/2026, CA nº 015/2023-MP/PGJ, 2º TA, NF nº 56369, SEI 2026.005954." xr:uid="{5E855BE1-B3B5-4B27-8D57-0070489071C5}"/>
    <hyperlink ref="E49" r:id="rId89" xr:uid="{9DE98517-E063-42D9-BB01-5D9FB247C052}"/>
    <hyperlink ref="E50" r:id="rId90" xr:uid="{86C4E568-1B44-450F-B3E8-FCB043C6276B}"/>
    <hyperlink ref="E51" r:id="rId91" xr:uid="{81F3E326-060A-4985-8773-C8F5B9B43103}"/>
    <hyperlink ref="E52" r:id="rId92" display="Liquidação da NE nº 2026NE0000058 - Ref. aos serviços continuados de limpeza, conservação e higienização nas Promotorias de Justiça do interior do AM, com mão de obra, insumos, materiais, ferramentas e equipamentos. CA nº 019/2025-MP/PGJ, competência Junho/2026, NFnº 266 e SEI 2026.015891." xr:uid="{D02B8D3A-800D-4B1B-AAEE-3B42D6F3414D}"/>
    <hyperlink ref="E53" r:id="rId93" display="Liquidação da NE nº 2026NE0000802 - Ref. aos serviços continuados de limpeza, conservação e higienização nas Promotorias de Justiça do interior do AM, com mão de obra, insumos, materiais, ferramentas e equipamentos. CA nº 019/2025-MP/PGJ, competência Junho/2026, NFnº 266 e SEI 2026.015891." xr:uid="{9E4ED88A-96A7-4A3B-BE4B-FBD49F9D8082}"/>
    <hyperlink ref="F54" r:id="rId94" xr:uid="{61A8CE1E-86A7-4F70-9195-3540CB4C1661}"/>
    <hyperlink ref="F55" r:id="rId95" xr:uid="{BEC6D570-AED1-45E1-A358-269D0268070E}"/>
    <hyperlink ref="E54" r:id="rId96" display="Liquidação da NE nº 2026NE0000056 - Ref. a prestação ao serviço de operação técnica e manutenção (preventiva e corretiva), com eventual fornecimento de peças, para os sistemas de áudio e vídeo, com gravação e transmissão simultânea via internet, ref. a JUNHO/2026, conforme NF-nº 149 e demais documentos no SEI 2026.015311." xr:uid="{13560F25-D11E-4074-92F9-851CAF5F0CE0}"/>
    <hyperlink ref="E55" r:id="rId97" display="Liquidação da NE nº 2025NE0001371 - Ref. à prestação de serviços de publicação de atos oficiais e notas de interesse público da PGJ/MPAM, em jornal diário de grande circulação no Estado do Amazonas, referente a JUNHO/2026, Contrato 018/2023-MP/PGJ, 3º Termo Aditivo, NF nº 2077, SEI 2026.016366." xr:uid="{A0A2E518-EACD-4EEE-8A42-9E5E0F0934B5}"/>
    <hyperlink ref="E56" r:id="rId98" xr:uid="{0948313A-8BAF-4E49-BEC7-9EBF0E07D51D}"/>
    <hyperlink ref="E57" r:id="rId99" xr:uid="{CF417E7A-BAD9-4FD5-B0FA-5D8753DE5BDE}"/>
    <hyperlink ref="E58" r:id="rId100" display="Liquidação da NE nº 2026NE0000414 - Ref. à prestação de STFC/SCM, abrangendo assinatura de Tronco Digital E1, Tronco SIP, numeração DDR, DDG 0800 e Disk Ouvidoria Tridígito 127, CA nº 008/2024-MP/PGJ, 3º TA, NE 2026NE0000414, competência junho/2026, NFCom nº 2360, SEI 2026.015721." xr:uid="{14E988AF-526D-4DF9-A44C-2448C243C8EC}"/>
    <hyperlink ref="E59" r:id="rId101" xr:uid="{0A538595-1BDD-4647-B475-A0737F7AEADD}"/>
    <hyperlink ref="E60" r:id="rId102" xr:uid="{E992C6B5-FFAC-43EE-92F1-461522BE918C}"/>
    <hyperlink ref="E61" r:id="rId103" xr:uid="{BE4D83C4-7EF1-4139-85FA-E5786EA280EE}"/>
    <hyperlink ref="E62" r:id="rId104" display="Liquidação da NE nº 2026NE0000024 - Ref. Serviço de Locação e Mensalidade de Link (Tefé) e Serviço de Locação e Mensalidade de Link (Coari, Humaitá, Iranduba, Itacoatiara, Manacapuru, Maués e Parintins) (CA 009/2024-MP/PGJ - 1° TA) relativo a Fevereiro/26 conforme NF-e n° 535 e documentos no SEI 2026.015997." xr:uid="{BF615A00-7D49-417C-AD44-863A69334EB6}"/>
    <hyperlink ref="E63" r:id="rId105" display="Liquidação da NE nº 2026NE0000024 - Ref. Serviço de Locação e Mensalidade de Link (Tefé) e Serviço de Locação e Mensalidade de Link (Coari, Humaitá, Iranduba, Itacoatiara, Manacapuru, Maués e Parintins) (CA 009/2024-MP/PGJ - 1° TA) relativo a Fevereiro/26 conforme NF-e n° 536 e documentos no SEI 2026.015997." xr:uid="{190AD1F4-711E-4E4F-925E-8D9FAD0F9310}"/>
    <hyperlink ref="E64" r:id="rId106" display="Liquidação da NE nº 2026NE0000024 - Ref. Serviço de Locação e Mensalidade de Link (Tefé) e Serviço de Locação e Mensalidade de Link (Coari, Humaitá, Iranduba, Itacoatiara, Manacapuru, Maués e Parintins) (CA 009/2024-MP/PGJ - 1° TA) relativo a MARÇO/26 conforme NF-e n°2026000000000912 e documentos no SEI 2026.015924." xr:uid="{067ACDCA-44B4-49A8-81AE-38333524A689}"/>
    <hyperlink ref="E65" r:id="rId107" display="Liquidação da NE nº 2026NE0000024 - Ref. Serviço de Locação e Mensalidade de Link (Tefé) e Serviço de Locação e Mensalidade de Link (Coari, Humaitá, Iranduba, Itacoatiara, Manacapuru, Maués e Parintins) (CA 009/2024-MP/PGJ - 1° TA) relativo a MARÇO/26 conforme NF-e n°2026000000000913 e documentos no SEI 2026.015924." xr:uid="{AAF5F6D6-4DE4-4E8F-A8FF-C71CE226E8DE}"/>
    <hyperlink ref="E66" r:id="rId108" display="Liquidação da NE nº 2026NE0000024 - Ref. Serviço de Locação e Mensalidade de Link (Tefé) e Serviço de Locação e Mensalidade de Link (Coari, Humaitá, Iranduba, Itacoatiara, Manacapuru, Maués e Parintins) (CA 009/2024-MP/PGJ - 1° TA) relativo a ABRIL/26 conforme NF-e n°2026000001283 e documentos no SEI 2026.015864." xr:uid="{3A659A96-B1B8-42CA-B745-D7CF94AFB816}"/>
    <hyperlink ref="E67" r:id="rId109" display="Liquidação da NE nº 2026NE0000024 - Ref. Serviço de Locação e Mensalidade de Link (Tefé) e Serviço de Locação e Mensalidade de Link (Coari, Humaitá, Iranduba, Itacoatiara, Manacapuru, Maués e Parintins) (CA 009/2024-MP/PGJ - 1° TA) relativo a ABRIL/26 conforme NF-e n° 2026000001284 e documentos no SEI 2026.015864." xr:uid="{F8331879-4265-4DF3-BA46-DB1F22296F45}"/>
    <hyperlink ref="E68" r:id="rId110" display="Liquidação da NE nº 2026NE0000024 - Ref. Serviço de Locação e Mensalidade de Link (Tefé) e Serviço de Locação e Mensalidade de Link (Coari, Humaitá, Iranduba, Itacoatiara, Manacapuru, Maués e Parintins) (CA 009/2024-MP/PGJ - 1° TA) relativo a JUNHO/26 conforme NF-e n°2026000000001287 e documentos no SEI 2026.015873." xr:uid="{8C965EE3-49D7-4A89-9E89-690FF0A2B83D}"/>
    <hyperlink ref="E69" r:id="rId111" display="Liquidação da NE nº 2026NE0000819 - Ref. Serviço de Locação e Mensalidade de Link (Tefé) e Serviço de Locação e Mensalidade de Link (Coari, Humaitá, Iranduba, Itacoatiara, Manacapuru, Maués e Parintins) (CA 009/2024-MP/PGJ - 1° TA) relativo a JUNHO/26 conforme NF-e n°2026000000001287 e documentos no SEI 2026.015873." xr:uid="{B211D206-6DBF-4B74-802A-42CD510F8E0F}"/>
    <hyperlink ref="E70" r:id="rId112" display="Liquidação da NE nº 2026NE0000819 - Ref. Serviço de Locação e Mensalidade de Link (Tefé) e Serviço de Locação e Mensalidade de Link (Coari, Humaitá, Iranduba, Itacoatiara, Manacapuru, Maués e Parintins) (CA 009/2024-MP/PGJ - 1° TA) relativo a JUNHO/26 conforme NF-e n° 2026000000001288 e documentos no SEI 2026.015873." xr:uid="{7279DB05-8FDF-4616-88FC-BAC8C785788B}"/>
    <hyperlink ref="F56" r:id="rId113" xr:uid="{035C7AB4-4FA3-4717-BC35-81B1D5A55BD0}"/>
    <hyperlink ref="F57" r:id="rId114" xr:uid="{3B5D62EC-1CE6-4C57-BD26-9FDCDEA583D2}"/>
    <hyperlink ref="F58" r:id="rId115" xr:uid="{EB761B18-62A0-4D21-831E-05266C968973}"/>
    <hyperlink ref="F59" r:id="rId116" xr:uid="{461C587F-0C46-48D9-897C-5FD618F012F2}"/>
    <hyperlink ref="F60" r:id="rId117" xr:uid="{5E80AD19-6746-4A88-A5E7-4AD29B05BF7B}"/>
    <hyperlink ref="F61" r:id="rId118" xr:uid="{9D574CAA-E96B-41D6-9DDE-425EBAB8A6B4}"/>
    <hyperlink ref="F62" r:id="rId119" xr:uid="{F7B5494C-9B79-4FAB-ABCC-51AD3683155F}"/>
    <hyperlink ref="F63" r:id="rId120" xr:uid="{0300CAD4-D9CA-4BFB-9A7E-699F3E8C2D04}"/>
    <hyperlink ref="F64" r:id="rId121" xr:uid="{8DDE783B-3FDC-4F04-A46B-F2343E5A45DA}"/>
    <hyperlink ref="F65" r:id="rId122" xr:uid="{12C967B7-C4EB-4740-AD9E-ABF19AEFE6AB}"/>
    <hyperlink ref="F66" r:id="rId123" xr:uid="{814971CF-D989-4EE7-BF6D-5CEE1676BC3C}"/>
    <hyperlink ref="F67" r:id="rId124" xr:uid="{9E379398-137B-4EC3-B900-DC36CA0D2629}"/>
    <hyperlink ref="F68" r:id="rId125" xr:uid="{35B2C5CD-F62A-48DF-8C9F-3534A0FB2452}"/>
    <hyperlink ref="F69" r:id="rId126" xr:uid="{C16FF77D-D8AF-405D-AC27-D0366E338684}"/>
    <hyperlink ref="F70" r:id="rId127" xr:uid="{07C78D66-5303-4F77-8207-2C605F0588B1}"/>
    <hyperlink ref="E71" r:id="rId128" xr:uid="{C5DE1092-6EDC-4943-AC13-EEB88BFA1B31}"/>
    <hyperlink ref="F71" r:id="rId129" xr:uid="{7A48656F-530F-4B62-BC7F-360514EAA2B5}"/>
    <hyperlink ref="E72" r:id="rId130" display="Liquidação da NE nº 2026NE0000800 - Ref. ao fornecimento de energia elétrica dos Prédios Sede, Anexo Administrativo e Unidade da Belo Horizonte, CA nº 004/2024-MP/PGJ, competência junho/2026, conf. Fatura nº 869937.06/2026.00 e documentos no SEI 2026.015729." xr:uid="{B40357BB-01DE-46BD-A4B4-11E90A64CC2F}"/>
    <hyperlink ref="F72" r:id="rId131" xr:uid="{FB778204-CF6B-489A-9B95-2268B1999F38}"/>
    <hyperlink ref="F73" r:id="rId132" xr:uid="{668590A7-A065-4FF6-8173-6B795063DDDF}"/>
    <hyperlink ref="E73" r:id="rId133" display="Liquidação da NE nº 2026NE0000052 - Ref. serviço de fornecimento de energia elétrica dos  nas unidades consumidoras da Procuradoria-Geral de Justiça do Estado do Amazonas (CA 027/2024-MP/PGJ) relativo a JUNHO/2026, conforme Fatura nº 869937.06/2026.01 e documentos no SEI 2026.015734." xr:uid="{C8499224-0BB9-4EB4-BD71-82957EE13420}"/>
    <hyperlink ref="E74" r:id="rId134" xr:uid="{937DDE6C-B428-435E-A1C6-CA3651CDD2D8}"/>
    <hyperlink ref="F74" r:id="rId135" xr:uid="{CB005462-717D-4D1A-AD34-EDEBF9B877AD}"/>
    <hyperlink ref="F75" r:id="rId136" xr:uid="{7F2F4BCB-F830-4A06-AFA5-3ED9DF5DC2C2}"/>
    <hyperlink ref="F76" r:id="rId137" xr:uid="{8A68A879-86DE-4067-AF3A-25F73F1C4F8C}"/>
    <hyperlink ref="E76" r:id="rId138" xr:uid="{E3A09A6E-9947-4E4B-901D-DCC6CA10DBE3}"/>
    <hyperlink ref="E77" r:id="rId139" xr:uid="{9111E76A-66BF-4ECA-B6B5-471367939013}"/>
    <hyperlink ref="E78" r:id="rId140" xr:uid="{0F64758E-87F2-41BE-8B9A-75606F281899}"/>
    <hyperlink ref="F77" r:id="rId141" xr:uid="{AAD5572E-049A-4A6D-891F-9EA39CC241D9}"/>
    <hyperlink ref="F78" r:id="rId142" xr:uid="{B2488C87-7994-4E59-8199-5D00DB7F8047}"/>
    <hyperlink ref="E79" r:id="rId143" display="Liquidação da NE nº 2026NE0000676 - Ref. a manutenção preventiva e corretiva de elevadores, com reposição de peças, mão de obra, ferramentas, equipamentos e materiais necessários nos prédios da PGJ/MPAM, competência junho/2026, CA nº 015/2023-MP/PGJ, 3º TA, NF nº 62976, SEI 2026.016164." xr:uid="{EF06495B-2531-495F-B07C-4AC8AF7C8374}"/>
    <hyperlink ref="F79" r:id="rId144" xr:uid="{70234893-E36C-451C-BB88-6871C004A511}"/>
    <hyperlink ref="F80" r:id="rId145" xr:uid="{94226A3F-B7FC-4ED8-825F-01CF14C9CF3A}"/>
    <hyperlink ref="F81" r:id="rId146" xr:uid="{35C2E31B-0F9B-49DA-B0D0-591F826F8F11}"/>
    <hyperlink ref="E80" r:id="rId147" display="Liquidação da NE nº 2026NE0000819 - Ref. Serviço de Locação e Mensalidade de Link (Tefé) e Serviço de Locação e Mensalidade de Link (Coari, Humaitá, Iranduba, Itacoatiara, Manacapuru, Maués e Parintins) (CA 009/2024-MP/PGJ - 1° TA) relativo a MAIO/26 conforme NF-e n°2026000000001285 e documentos no SEI 2026.015866." xr:uid="{5A15FD75-C7CC-4927-B6F8-8EB82C215BF8}"/>
    <hyperlink ref="E81" r:id="rId148" display="Liquidação da NE nº 2026NE0000819 - Ref. Serviço de Locação e Mensalidade de Link (Tefé) e Serviço de Locação e Mensalidade de Link (Coari, Humaitá, Iranduba, Itacoatiara, Manacapuru, Maués e Parintins) (CA 009/2024-MP/PGJ - 1° TA) relativo a MAIO/26 conforme NF-e n° 2026000000001289 e documentos no SEI 2026.015866." xr:uid="{E595F8B6-3E6C-47A2-8AFC-C982EDA11917}"/>
    <hyperlink ref="E82" r:id="rId149" xr:uid="{784CC5C3-8355-4E42-B973-E5022596EEC5}"/>
    <hyperlink ref="E83" r:id="rId150" xr:uid="{3DF2C722-16A2-4BBA-A61D-8A186A93892D}"/>
    <hyperlink ref="E84" r:id="rId151" xr:uid="{0D92AADD-EED5-42E9-84B1-2A0DFE9C17EB}"/>
    <hyperlink ref="F82" r:id="rId152" xr:uid="{FEAA6516-933E-4DC3-B77F-9BDE0141598D}"/>
    <hyperlink ref="F83" r:id="rId153" xr:uid="{F495EF9D-EB68-4398-AAB0-10DC8C15611C}"/>
    <hyperlink ref="F84" r:id="rId154" xr:uid="{39B001B1-22AC-4BC1-B73C-63B4E6E48A73}"/>
    <hyperlink ref="E85" r:id="rId155" xr:uid="{D8D58536-56FE-4FF8-99E2-1D1F856F0B5E}"/>
    <hyperlink ref="E86" r:id="rId156" xr:uid="{23871F5F-2DB9-42C9-B10B-A6A6CC19755B}"/>
    <hyperlink ref="E87" r:id="rId157" xr:uid="{24C154F2-664E-42C5-8371-3A3FF700843A}"/>
    <hyperlink ref="E88" r:id="rId158" xr:uid="{35CB890D-2380-4BD0-BFD5-D4E0F05D8F67}"/>
    <hyperlink ref="E89" r:id="rId159" xr:uid="{186C7570-3B14-44E4-86C2-3C3332E412CA}"/>
    <hyperlink ref="E90" r:id="rId160" xr:uid="{C1EFEB08-1BCD-4764-B940-C7571BF7602A}"/>
    <hyperlink ref="E91" r:id="rId161" xr:uid="{336A2063-79B8-4C0E-9C9F-01BAD33EBB6E}"/>
    <hyperlink ref="F85" r:id="rId162" xr:uid="{E4E628C5-E4BB-490D-A455-F0BDE8C1208E}"/>
    <hyperlink ref="F86" r:id="rId163" xr:uid="{F53FD713-50E9-4DE2-9BC2-847CF4E191D1}"/>
    <hyperlink ref="F87" r:id="rId164" xr:uid="{AE985984-2E9E-4291-A9E3-B5CCF3482C2E}"/>
    <hyperlink ref="F88" r:id="rId165" xr:uid="{C11D039A-22DC-4F00-A540-04822BC437D6}"/>
    <hyperlink ref="F89" r:id="rId166" xr:uid="{02DA0E6F-DF89-445B-BC3B-7D52F174F64E}"/>
    <hyperlink ref="F90" r:id="rId167" xr:uid="{CFA8FA35-15D3-463D-8E60-61E86723A12F}"/>
    <hyperlink ref="F91" r:id="rId168" xr:uid="{95C8840C-C009-4DB2-89DB-722009A4B4EE}"/>
    <hyperlink ref="E92" r:id="rId169" xr:uid="{48D683B0-E930-48AF-9A9F-68E862FCD69A}"/>
    <hyperlink ref="F92" r:id="rId170" xr:uid="{8CEB560F-A291-407C-BF7A-EF7ADB1052BD}"/>
    <hyperlink ref="E93" r:id="rId171" display="Liquidação da NE nº 2026NE0000935 - Ref. a serviços de telefonia móvel pessoal corporativa (SMP), com voz/dados e gestão online das linhas, ref. jun/2026, CA 016/2023-MP/PGJ, 3º TA, NFCom 87905, fatura Vivo conta 0345991343, venc. 17/07/2026, SEI 2026.015465." xr:uid="{8C096572-2C2D-4DD2-BF62-E9CB47F93890}"/>
    <hyperlink ref="F93" r:id="rId172" xr:uid="{D8212EA8-F160-476C-BA72-1FCD727024C5}"/>
    <hyperlink ref="F94" r:id="rId173" xr:uid="{EBDD053A-5A34-477F-A03E-88913F259ABD}"/>
    <hyperlink ref="F95" r:id="rId174" xr:uid="{B7770164-170C-4CC2-B164-174E73156716}"/>
    <hyperlink ref="E94" r:id="rId175" display="Liquidação da NE nº 2026NE0000935 - Ref. a serviços de telefonia móvel pessoal corporativa (SMP), com voz/dados e gestão online das linhas, ref. jun/2026, CA 016/2023-MP/PGJ, 3º TA, NFCom 87905, fatura Vivo conta 0345991343, venc. 17/07/2026, SEI 2026.015465." xr:uid="{6AE77B0F-4487-43A5-B188-D0EC2C26FB48}"/>
    <hyperlink ref="E95" r:id="rId176" display="Liquidação da NE nº 2026NE0000792 Ref. fornecimento de 800 garrafões de água mineral potável, sem gás, em vasilhames de 20L, para atender unidades do MPAM em Manaus, conforme Contrato 022/2023-MP/PGJ, 3º Termo Aditivo, NF 1190, competência julho/2026, SEI 2026.017413." xr:uid="{C6949038-EC08-47E6-803E-E3FC3AB6157C}"/>
    <hyperlink ref="F96" r:id="rId177" xr:uid="{E5E19E44-8E8C-4479-A4D2-3C3259ED8A5A}"/>
    <hyperlink ref="F97" r:id="rId178" xr:uid="{144A4C70-98C7-4584-B57F-29D65571C0C3}"/>
    <hyperlink ref="E96" r:id="rId179" xr:uid="{4CDD3AE9-9967-43D4-AE0D-D8637307ABA7}"/>
    <hyperlink ref="E97" r:id="rId180" xr:uid="{FC8CE825-1BFE-4F16-8791-FDA7F849D874}"/>
    <hyperlink ref="F98" r:id="rId181" xr:uid="{58CB967D-4F85-4F69-8F21-768237D8F38E}"/>
    <hyperlink ref="E98" r:id="rId182" xr:uid="{3AA014B6-678F-4928-A272-CC31B144E934}"/>
    <hyperlink ref="E99" r:id="rId183" xr:uid="{8D564FCF-70F7-4539-A35F-0FA66DBBD98A}"/>
    <hyperlink ref="F99" r:id="rId184" xr:uid="{8484ECF7-4B10-46C2-8860-200049289A5C}"/>
    <hyperlink ref="F100" r:id="rId185" xr:uid="{E6CA49AC-1CC4-4080-B6FC-F421CD57B04F}"/>
  </hyperlinks>
  <pageMargins left="0.511811024" right="0.511811024" top="0.78740157499999996" bottom="0.78740157499999996" header="0.31496062000000002" footer="0.31496062000000002"/>
  <pageSetup scale="36" orientation="portrait" r:id="rId186"/>
  <drawing r:id="rId1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Serviços</vt:lpstr>
      <vt:lpstr>Serviços!Area_de_impressao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Kamilla Rayanne Costa Izel</dc:creator>
  <cp:lastModifiedBy>Kamilla Rayanne Costa Izel</cp:lastModifiedBy>
  <dcterms:created xsi:type="dcterms:W3CDTF">2026-08-03T15:27:37Z</dcterms:created>
  <dcterms:modified xsi:type="dcterms:W3CDTF">2026-08-03T15:29:02Z</dcterms:modified>
</cp:coreProperties>
</file>