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mpeam.sharepoint.com/sites/DOF/Shared Documents/General/DOF/ANO 2026/TRANSPARÊNCIA/1 - ORDEM CRONOLÓGICA DE PAGAMENTOS/10. Outubro/"/>
    </mc:Choice>
  </mc:AlternateContent>
  <xr:revisionPtr revIDLastSave="2" documentId="8_{E366E939-A95B-40B6-902B-21022D3423BA}" xr6:coauthVersionLast="47" xr6:coauthVersionMax="47" xr10:uidLastSave="{69877B23-38AC-4B44-9D3B-8147C8DDD6EF}"/>
  <bookViews>
    <workbookView xWindow="-120" yWindow="-120" windowWidth="29040" windowHeight="15720" xr2:uid="{F039D72A-8D1B-4139-9917-A072CA15545E}"/>
  </bookViews>
  <sheets>
    <sheet name="Serviços" sheetId="1" r:id="rId1"/>
  </sheets>
  <externalReferences>
    <externalReference r:id="rId2"/>
  </externalReferences>
  <definedNames>
    <definedName name="_xlnm._FilterDatabase" localSheetId="0" hidden="1">Serviços!$A$6:$M$96</definedName>
    <definedName name="_xlnm.Print_Area" localSheetId="0">Serviços!$A$1:$M$97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93" i="1" l="1"/>
  <c r="L91" i="1"/>
  <c r="L90" i="1"/>
  <c r="L88" i="1"/>
  <c r="L87" i="1"/>
  <c r="L86" i="1"/>
  <c r="L85" i="1"/>
  <c r="L83" i="1"/>
  <c r="L82" i="1"/>
  <c r="L81" i="1"/>
  <c r="L80" i="1"/>
  <c r="L79" i="1"/>
  <c r="L78" i="1"/>
  <c r="L77" i="1"/>
  <c r="L76" i="1"/>
  <c r="L75" i="1"/>
  <c r="L74" i="1"/>
  <c r="L73" i="1"/>
  <c r="L72" i="1"/>
  <c r="L71" i="1"/>
  <c r="L69" i="1"/>
  <c r="L68" i="1"/>
  <c r="L67" i="1"/>
  <c r="L66" i="1"/>
  <c r="L64" i="1"/>
  <c r="L62" i="1"/>
  <c r="L59" i="1"/>
  <c r="L58" i="1"/>
  <c r="L57" i="1"/>
  <c r="L56" i="1"/>
  <c r="L55" i="1"/>
  <c r="L54" i="1"/>
  <c r="L52" i="1"/>
  <c r="L51" i="1"/>
  <c r="L50" i="1"/>
  <c r="L48" i="1"/>
  <c r="L47" i="1"/>
  <c r="L44" i="1"/>
  <c r="L42" i="1"/>
  <c r="L40" i="1"/>
  <c r="L39" i="1"/>
  <c r="L37" i="1"/>
  <c r="L36" i="1"/>
  <c r="L35" i="1"/>
  <c r="L34" i="1"/>
  <c r="L32" i="1"/>
  <c r="L31" i="1"/>
  <c r="L29" i="1"/>
  <c r="L28" i="1"/>
  <c r="L26" i="1"/>
  <c r="L25" i="1"/>
  <c r="L23" i="1"/>
  <c r="L22" i="1"/>
  <c r="L21" i="1"/>
  <c r="L20" i="1"/>
  <c r="L19" i="1"/>
  <c r="L18" i="1"/>
  <c r="L17" i="1"/>
  <c r="L16" i="1"/>
  <c r="L15" i="1"/>
  <c r="L13" i="1"/>
  <c r="L12" i="1"/>
  <c r="L11" i="1"/>
  <c r="L10" i="1"/>
  <c r="L9" i="1"/>
  <c r="L8" i="1"/>
  <c r="L7" i="1"/>
  <c r="A2" i="1"/>
</calcChain>
</file>

<file path=xl/sharedStrings.xml><?xml version="1.0" encoding="utf-8"?>
<sst xmlns="http://schemas.openxmlformats.org/spreadsheetml/2006/main" count="529" uniqueCount="381">
  <si>
    <t>ORDEM CRONOLÓGICA DE PAGAMENTOS – PGJ/AM</t>
  </si>
  <si>
    <r>
      <t xml:space="preserve">ORDEM CRONOLÓGICA DE PAGAMENTOS DE </t>
    </r>
    <r>
      <rPr>
        <b/>
        <sz val="14"/>
        <color theme="4" tint="-0.249977111117893"/>
        <rFont val="Arial"/>
        <family val="2"/>
      </rPr>
      <t>PRESTAÇÃO DE SERVIÇOS</t>
    </r>
  </si>
  <si>
    <t>Mês</t>
  </si>
  <si>
    <t>N° Seq.</t>
  </si>
  <si>
    <t>CPF/CNPJ</t>
  </si>
  <si>
    <t xml:space="preserve">Empresa/ Nome </t>
  </si>
  <si>
    <t>Objeto</t>
  </si>
  <si>
    <t>Nota Fiscal</t>
  </si>
  <si>
    <t>Data de exigibilidade</t>
  </si>
  <si>
    <t>NL</t>
  </si>
  <si>
    <t>Valor da NL</t>
  </si>
  <si>
    <t>Data de pgto.</t>
  </si>
  <si>
    <t>Justificativa</t>
  </si>
  <si>
    <t>Valor pago</t>
  </si>
  <si>
    <t>SEI</t>
  </si>
  <si>
    <t>OUTUBRO</t>
  </si>
  <si>
    <t>SOFTPLAN PLANEJAMENTO E SISTEMAS S/A</t>
  </si>
  <si>
    <t>Liquidação da NE nº 2026NE0000795 - - Ref. a nota complementar NFE nº 1743, relativa ao serviço de sustentação (019/2021 - MP/PGJ), no período de janeiro/2026 conf. NF-nº 3581 e demais documentos contidos no SEI 2026.019427.</t>
  </si>
  <si>
    <t>3581/2026</t>
  </si>
  <si>
    <t>1991/2026</t>
  </si>
  <si>
    <t>2026.019427</t>
  </si>
  <si>
    <t>LOGIC PRO SERVICOS DE TECNOLOGIA DA INFORMACAO LTDA</t>
  </si>
  <si>
    <t>Liquidação da NE nº 2026NE0000387 - - Ref. à serviço de conectividade ponto a ponto em fibra óptica (CA 008/2023-MP/PGJ - 4º TA), competência Agosto/2026. Conf. NF nº 5627 e demais documentos do SEI 2026.020766.</t>
  </si>
  <si>
    <t>5627/2026</t>
  </si>
  <si>
    <t>1992/2026</t>
  </si>
  <si>
    <t>2026.020766</t>
  </si>
  <si>
    <t>B. M. J. COMERCIAL E SERVICOS LTDA</t>
  </si>
  <si>
    <t>Liquidação da NE nº2026NE0001255 - Ref. à contratação de empresa especializada para a prestação de serviço de manutenção corretiva do Grupo Motor Geradores (GMG) que alimentam o datacenter do prédio anexo administrativo, conforme necessidades, especificações e requisitos contidos no Termo de Referência n.º 12.2026, conf. NF-e nº 56 e docs. no SEI 2026.019658.</t>
  </si>
  <si>
    <t>56/2026</t>
  </si>
  <si>
    <t>1993/2026</t>
  </si>
  <si>
    <t>2026.019658</t>
  </si>
  <si>
    <t>MBM SEGURADORA S.A.</t>
  </si>
  <si>
    <t>Liquidação da NE nº 2025NE0001182 - Ref. seguro coletivo contra acidentes pessoais para estagiários da PGJ/MPAM, CA nº 007/2024-MP/PGJ, Apólice nº 56635, competência 10/06/2026 a 09/07/2026, Fatura nº 008/2026, SEI 2026.021089.</t>
  </si>
  <si>
    <t>FATURA 008/2026</t>
  </si>
  <si>
    <t>1994/2026</t>
  </si>
  <si>
    <t>2026.021089</t>
  </si>
  <si>
    <t>CONTEMPORANEO FESTAS E EVENTOS LTDA</t>
  </si>
  <si>
    <t>Liquidação da NE nº 2026NE0001579 - Ref. ao fornecimento de 300 unidades de serviço coffee break, destinado a atender os participantes do evento "Dia C - Atendimento, Proteção e Perspectiva de Gênero na Segurança Pública" mediante Ata de Registro de Preços nº 07.2026.CPL, conf. NFSe nº 197 e docs. no SEI 2026.022948.</t>
  </si>
  <si>
    <t>197/2026</t>
  </si>
  <si>
    <t>1995/2026</t>
  </si>
  <si>
    <t>2026.022948</t>
  </si>
  <si>
    <t>Liquidação da NE nº 2026NE0001623 - Ref. ao fornecimento de coffee break para 50 pessoas, destinado a realização do "Atendimento de Familiares, Membros, Servidores e Demais Participantes do Velório da Promotora de Justiça Dra. Marlinda Maria Dutra de Oliveira", mediante Ata de Registro de Preços nº 07.2026.CPL, conf. NFSe nº 198 e docs. no SEI 2026.022952.</t>
  </si>
  <si>
    <t>198/2026</t>
  </si>
  <si>
    <t>1996/2026</t>
  </si>
  <si>
    <t>2026.022952</t>
  </si>
  <si>
    <t>Liquidação da NE nº 2026NE0001686 - Ref. ao fornecimento de coffee break para 40 pessoas, destinado a realização da "Solenidade de Entrega de Certificados aos Curcistas que Concluiram a Formação de Facilitadores em Justiça Restaurativas", mediante Ata de Registro de Preços nº 07.2026.CPL, conf. NFSe nº 199 e docs. no SEI 2026.022955.</t>
  </si>
  <si>
    <t>199/2026</t>
  </si>
  <si>
    <t>1997/2026</t>
  </si>
  <si>
    <t>2026.022955</t>
  </si>
  <si>
    <t>LINK CARD ADMINISTRADORA DE BENEFICIOS EIRELI EPP</t>
  </si>
  <si>
    <t>Liquidação da NE nº 2026NE0000239 - Ref. à prestação do serviço de abastecimento (CA 001/2024-MP/PGJ), ref. a Agosto/2026 conforme NFS-e nº 0371103 e documentos no SEI 2026.022820.</t>
  </si>
  <si>
    <t>0371103/2026</t>
  </si>
  <si>
    <t>1998/2026</t>
  </si>
  <si>
    <t>2026.022820</t>
  </si>
  <si>
    <t>SERVIX INFORMÁTICA LTDA</t>
  </si>
  <si>
    <t>Liquidação da NE nº 2026NE0000799 - Ref. a prestação de serviço de solução de firewall de próxima geração em alta disponibilidade, com monitoramento (CA 004/2023-MP/PGJ - 1ºT.A.) ref. a AGOSTO/2026 (parcela 35 de 48) conforme NFS-e nº 21 e demais documentos no SEI 2026.022478.</t>
  </si>
  <si>
    <t>21/2026</t>
  </si>
  <si>
    <t>1999/2026</t>
  </si>
  <si>
    <t>2026.022478</t>
  </si>
  <si>
    <t>Liquidação da NE nº 2026NE0000799 - Ref. a prestação de serviço de solução de firewall de próxima geração em alta disponibilidade, com monitoramento (CA 004/2023-MP/PGJ - 1ºT.A.) ref. a AGOSTO/2026 (parcela 35 de 48) conforme NFS-e nº 22 e demais documentos no SEI 2026.022478.</t>
  </si>
  <si>
    <t>22/2026</t>
  </si>
  <si>
    <t>2000/2026</t>
  </si>
  <si>
    <t>VIA DIRETA TELECOMUNICACOES VIA SATELITE E INTERNET LTDA</t>
  </si>
  <si>
    <t>Liquidação da NE nº 2026NE0000831 - Ref. serviços de conectividade à internet via satélite LEO e cessão de infraestrutura/equip. de rede p/ PJs do Interior, CA 023/2024-MPAM, 1º TA, comp. (01/08  - 25/08) Agosto/2026, NFCom 520, SEI 2026.022073.</t>
  </si>
  <si>
    <t>520/2026</t>
  </si>
  <si>
    <t>2001/2026</t>
  </si>
  <si>
    <t>2026.022073</t>
  </si>
  <si>
    <t>Liquidação da NE nº 2026NE0000874 - Ref. serviços de conectividade à internet via satélite LEO e cessão de infraestrutura/equip. de rede p/ PJs do Interior, CA 023/2024-MPAM, 1º TA, comp. (01/08  - 25/08) Agosto/2026, NFS-e 475, SEI 2026.022073.</t>
  </si>
  <si>
    <t>475/2026</t>
  </si>
  <si>
    <t>2002/2026</t>
  </si>
  <si>
    <t>Liquidação da NE nº 2026NE0000831 - Ref. serviços de conectividade à internet via satélite LEO e cessão de infraestrutura/equip. de rede p/ PJs do Interior, CA 023/2024-MPAM, 1º TA, comp. (26/08 - 31/08) Agosto/2026, NFCom 521, SEI 2026.022073.</t>
  </si>
  <si>
    <t>521/2026</t>
  </si>
  <si>
    <t>2003/2026</t>
  </si>
  <si>
    <t>Liquidação da NE nº 2026NE0000874 - Ref. serviços de conectividade à internet via satélite LEO e cessão de infraestrutura/equip. de rede p/ PJs do Interior, CA 023/2024-MPAM, 1º TA, comp. (26/08 - 31/08) Agosto/2026, NFS-e 476, SEI 2026.022073.</t>
  </si>
  <si>
    <t>476/2026</t>
  </si>
  <si>
    <t>2005/2026</t>
  </si>
  <si>
    <t>2026.0022073</t>
  </si>
  <si>
    <t>NORTHSERVICE CONSTRUCAO E MANUTENCAO LTDA</t>
  </si>
  <si>
    <t>Liquidação da NE nº 2026NE0000967 - Ref. à prestação de serviços da 1ª Medição da construção de prédio destinado à Promotoria de Justiça da Comarca de Apuí/AM, conf. NF-nº 81 e documentos no SEI 2026.022078.</t>
  </si>
  <si>
    <t>81/2026</t>
  </si>
  <si>
    <t>2007/2026</t>
  </si>
  <si>
    <t>2026.022078</t>
  </si>
  <si>
    <t>CREDENCIAL ENGENHARIA LTDA ME</t>
  </si>
  <si>
    <t>Liquidação da NE nº 2026NE0000398 - Ref. à contratação de empresa especializada na prestação de serviços de engenharia, visando atender às necessidades para a execução da reforma do Datacenter do Prédio Anexo Administrativo integrante deste MPAM, conforme Contrato Administrativo nº 007/2026-MP/PGJ, NFS-e nº 54 e documentos constantes do SEI nº 2026.021613.</t>
  </si>
  <si>
    <t>54/2026</t>
  </si>
  <si>
    <t>2041/2026</t>
  </si>
  <si>
    <t>2026.021613</t>
  </si>
  <si>
    <t>Liquidação da NE nº 2026NE0001399 - Ref. ao acréscimo de serviços necessários à adequada conclusão da reforma do Datacenter do Prédio Anexo Administrativo integrante deste MPAM, conforme Contrato Administrativo nº 007/2026-MP/PGJ e 1º Termo Aditivo, NFS-e nº 55 e documentos constantes do SEI nº 2026.021615.</t>
  </si>
  <si>
    <t>55/2026</t>
  </si>
  <si>
    <t>2042/2026</t>
  </si>
  <si>
    <t>2026.021615</t>
  </si>
  <si>
    <t>CONSELHO REGIONAL DE ENGENHARIA E AGRONOMIA DO ESTADO DO AMAZONAS</t>
  </si>
  <si>
    <t>Liquidação da NE nº 2026NE0000394 - Ref. ao pagamento de ART da atividade de fiscalização de obra de construção da PJ Uarini/AM, doc 290912883075956360, conf. Despacho Nº 102.2026.04AJ-SUBADM e SEI 2026.024021.</t>
  </si>
  <si>
    <t>BOLETO  8307595636/2026</t>
  </si>
  <si>
    <t>2059/2026</t>
  </si>
  <si>
    <t>2026.024021</t>
  </si>
  <si>
    <t>SERVICO AUTONOMO DE AGUA E ESGOTO DE ITACOATIARA</t>
  </si>
  <si>
    <t>Liquidação da NE nº 2025NE0000912 - Ref. serviços de fornecimento de água potável a sede da PGJ-AM Itacoatiara (CA 005/2022-MP/PGJ) relativo a Setembro/2026, conforme FATURA nº 23074-09/2026 e documentos no SEI 2026.022285.</t>
  </si>
  <si>
    <t>FATURA 23074/2026</t>
  </si>
  <si>
    <t>2061/2026</t>
  </si>
  <si>
    <t>2026.022285</t>
  </si>
  <si>
    <t xml:space="preserve"> EYES NWHERE SISTEMAS INTELIGENTES DE IMAGEM LTDA</t>
  </si>
  <si>
    <t>Liquidação da NE nº 2026NE0000876 - Ref. a serviço de acesso dedicado a internet (Anti-DDoS) (033/2021-MP/PGJ - 4ºT.A.) no mês de JULHO/2026, conforme NF-nº 4100 e demais documentos no SEI 2026.020891.</t>
  </si>
  <si>
    <t>4100/2026</t>
  </si>
  <si>
    <t>2062/2026</t>
  </si>
  <si>
    <t>2026.020891</t>
  </si>
  <si>
    <t>MAPFRE SEGUROS GERAIS S/A</t>
  </si>
  <si>
    <t>Liquidação da NE nº 2026NE0001832  - Ref. ao pagamento de franquia de seguro para substituição do retrovisor esquerdo do veículo oficial Toyota Corolla, placa PHR6168, em decorrência de sinistro ocorrido em 16/08/2026, conforme Recibo de Franquia de 07/10/2026, Apólice nº 2143000234631 e Contrato Administrativo nº 010/2023-MP/PGJ, SEI 2026.019779.</t>
  </si>
  <si>
    <t>RECIBO 21430002346
31/2026</t>
  </si>
  <si>
    <t>2063/2026</t>
  </si>
  <si>
    <t>2026.019779</t>
  </si>
  <si>
    <t>MN TECNOLOGIA E TREINAMENTO LTDA</t>
  </si>
  <si>
    <t>Liquidação da NE nº 2026NE0001439 - Ref. à aquisição de 01 (uma) licença anual de uso do software QI Builder, destinado à elaboração, modelagem, dimensionamento, compatibilização e detalhamento de projetos complementares de engenharia, Termo de Refência nº 13.2026.DEAC, conf. NFSe nº 447 e docs. no SEI 2026.022818.</t>
  </si>
  <si>
    <t>447/2026</t>
  </si>
  <si>
    <t>2064/2026</t>
  </si>
  <si>
    <t>2026.022818</t>
  </si>
  <si>
    <t>A S PINTO</t>
  </si>
  <si>
    <t>Liquidação da NE nº 2026NE0000056 - Ref. a prestação ao serviço de operação de equipamentos de som e vídeo com gravação e transmissão via canal no youtube nas sessões ordinária e extraordinária dos Órgãos Colegiados, ref. a Setembro/2026, conforme NF-nº 172 e demais documentos no SEI 2026.023445.</t>
  </si>
  <si>
    <t>172/2026</t>
  </si>
  <si>
    <t>2065/2026</t>
  </si>
  <si>
    <t>2026.023445</t>
  </si>
  <si>
    <t>PREVILEMOS LTDA - ADMINISTRADORA E CORRETORA DE SEGUROS</t>
  </si>
  <si>
    <t>Liquidação da NE nº 2025NE0001775 - Ref. seguro coletivo contra acidentes pessoais de Residentes Jurídicos/estagiários, CC nº 007/2023-MP/PGJ – 2º TA, Fatura nº 37, período 01/09/2026 a 01/10/2026, conf. docs. SEI 2026.023877.</t>
  </si>
  <si>
    <t>FATURA 37/2026</t>
  </si>
  <si>
    <t>2066/2026</t>
  </si>
  <si>
    <t>2026.023877</t>
  </si>
  <si>
    <t>2KS AGENCIA DIGITAL PUBLICIDADE LTDA</t>
  </si>
  <si>
    <t>Liquidação da NE nº 2026NE0000966 - Ref. à prestação de serviços de clipping digital e mailing, Contrato Administrativo nº 019/2024-MP/PGJ, 2º TAP, NF nº 1121, competência de 26/08/2026 à 26/09/2026, SEI 2026.022832.</t>
  </si>
  <si>
    <t>1121/2026</t>
  </si>
  <si>
    <t>2069/2026</t>
  </si>
  <si>
    <t>2026.022832</t>
  </si>
  <si>
    <t>CASA NOVA ENGENHARIA E CONSULTORIA LTDA  ME</t>
  </si>
  <si>
    <t>Liquidação da NE nº 2026NE0001618 - Ref. a serviço de manutenção preventiva e corretiva da ETE (C.A. 011/2026-MP/PGJ), ref. Setembro/2026, conforme NF n° 735 e documentos no SEI 2026.023856.</t>
  </si>
  <si>
    <t>735/2026</t>
  </si>
  <si>
    <t>2070/2026</t>
  </si>
  <si>
    <t>2026.023856</t>
  </si>
  <si>
    <t>PRODAM PROCESSAMENTO DE DADOS AMAZONAS S A</t>
  </si>
  <si>
    <t>Liquidação da NE nº 2026NE0001293 - Ref. ao serviço de licença de uso de sistemas de informação - AJURI. (CA 040/2026 – MP/PGJ), referente ao mês de setembro/2026. Conforme NFS-nº 4247 e documentos no SEI 2026.023852.</t>
  </si>
  <si>
    <t>4247/2026</t>
  </si>
  <si>
    <t>2071/2026</t>
  </si>
  <si>
    <t>2026.023852</t>
  </si>
  <si>
    <t>MÓDULO ENGENHARIA CONSULTORIA E GERENCIA PREDIAL LTDA</t>
  </si>
  <si>
    <t>Liquidação da NE nº 2026NE0000676 - Referente à manutenção preventiva e corretiva de elevadores, com reposição de peças, mão de obra, ferramentas, equipamentos e materiais necessários nos prédios da PGJ/MPAM, competência agosto/2026, CA nº 015/2023-MP/PGJ, 3º TA, NF nº 66145, SEI 2026.021803.</t>
  </si>
  <si>
    <t>66145/2026</t>
  </si>
  <si>
    <t>2072/2026</t>
  </si>
  <si>
    <t>2026.021803</t>
  </si>
  <si>
    <t>MANAUS AMBIENTAL S A</t>
  </si>
  <si>
    <t>Liquidação da NE nº 2026NE0001666 - Ref. fornecimento de água e esgotamento sanitário, Carta-Contrato nº 006/2023-MP/PGJ, 2º Termo Aditivo, fatura agrupada nº 2788028/2026, competência Agosto/2026, conforme documentos no SEI 2026.022466.</t>
  </si>
  <si>
    <t>FATURA 2788028/2026</t>
  </si>
  <si>
    <t>2073/2026</t>
  </si>
  <si>
    <t>2026.022466</t>
  </si>
  <si>
    <t>G REFRIGERAÇAO COM E SERV DE REFRIGERAÇAO LTDA  ME</t>
  </si>
  <si>
    <t>Liquidação da NE nº 2026NE0000889 - Ref. a serviços de manutenção preventiva e corretiva nos sistemas de refrigeração da PGJ/AM, com assistência técnica, mão de obra, peças e acessórios, competência setembro/2026, Contrato 025/2022-MP/PGJ, 6º TA, NFS-e nº 114, SEI 2026.023350.</t>
  </si>
  <si>
    <t>114/2026</t>
  </si>
  <si>
    <t>2074/2026</t>
  </si>
  <si>
    <t>2026.023350</t>
  </si>
  <si>
    <t>Liquidação da NE nº 2026NE0000794 - Ref. fornecimento de água e esgotamento sanitário, Carta-Contrato nº 006/2023-MP/PGJ, 1º Termo Aditivo, fatura agrupada nº 2460452/2026, competência Julho/2026, conforme documentos no SEI 2026.019344.</t>
  </si>
  <si>
    <t>FATURA 2460452/2026</t>
  </si>
  <si>
    <t>2075/2026</t>
  </si>
  <si>
    <t>2026.019344</t>
  </si>
  <si>
    <t>Liquidação da NE nº 2026NE0001666 - Ref. fornecimento de água e esgotamento sanitário, Carta-Contrato nº 006/2023-MP/PGJ, 1º Termo Aditivo, fatura agrupada nº 2460452/2026, competência Julho/2026, conforme documentos no SEI 2026.019344.</t>
  </si>
  <si>
    <t>2076/2026</t>
  </si>
  <si>
    <t>AMBAR ENERGIA AMAZONAS S.A.</t>
  </si>
  <si>
    <t>Liquidação da NE nº 2026NE0001648 - Ref. reconhecimento de dívida por fornecimento de energia elétrica à UC 0411310-1, competência JUL/2026, Âmbar Energia/Amazonas Energia, SEI 2026.015611.</t>
  </si>
  <si>
    <t>FATURA 119222558/2026</t>
  </si>
  <si>
    <t>2077/2026</t>
  </si>
  <si>
    <t>2026.015611</t>
  </si>
  <si>
    <t>Liquidação da NE nº 2026NE0001853 - Ref. reconhecimento de dívida por fornecimento de energia elétrica à UC 0411310-1, competência JUL/2026, Âmbar Energia/Amazonas Energia, SEI 2026.015611.</t>
  </si>
  <si>
    <t>2079/2026</t>
  </si>
  <si>
    <t>COENCIL EMPREENDIMENTOS IMOBILIÁRIOS LTDA</t>
  </si>
  <si>
    <t>Liquidação da NE nº 2026NE0001851 - Ref. à reembolso de conta de água - Abril/2026, do imóvel situado na Avenida Djalma Batista, n.º 1.018 A, Bairro Chapada, CEP 69.050-010 - Manaus/AM. Conforme documentos do SEI 2026.009133.</t>
  </si>
  <si>
    <t>RECIBO 04/2026</t>
  </si>
  <si>
    <t>2106/2026</t>
  </si>
  <si>
    <t>2026.009133</t>
  </si>
  <si>
    <t>Liquidação da NE nº 2026NE0001823 - Ref. ao fornecimento de 40 refeições do tipo almoço e jantar, destinadas aos colaboradores que atuarão durante o período dos pleitos eleitorais do corrente ano, mediante Ata de Registro de Preços nº 07.2026.CPL, conf. NFSe nº 205 e docs. no SEI 2026.023861.</t>
  </si>
  <si>
    <t>205/2026</t>
  </si>
  <si>
    <t>2114/2026</t>
  </si>
  <si>
    <t>2026.023861</t>
  </si>
  <si>
    <t xml:space="preserve"> EMPRESA BRASILEIRA DE CORREIOS E TELEGRAFOS</t>
  </si>
  <si>
    <t>Liquidação da NE nº 2026NE0000883 - Ref. serviços e venda de produtos postais (CA 035/2021-MP/PGJ - 4º e 5° TA), no período do mês de SETEMBRO/26 , conforme Fatura nº 87894 e documentos no SEI 2026.024123.</t>
  </si>
  <si>
    <t>FATURA 84894/2026</t>
  </si>
  <si>
    <t>2116/2026</t>
  </si>
  <si>
    <t>2026.024123</t>
  </si>
  <si>
    <t>MASTER DESENVOLVIMENTO LTDA</t>
  </si>
  <si>
    <t>Liquidação da NE nº 2026NE0000149 - Ref. à prestação de serviços de apoio administrativo na área de cerimonial, com 3 postos de cerimonialistas, CA 004/2026-MP/PGJ. Conforme NFSe nº 52, competência SETEMBRO/2026 e demais docs do PI-SEI 2026.023882.</t>
  </si>
  <si>
    <t>52/2026</t>
  </si>
  <si>
    <t>2117/2026</t>
  </si>
  <si>
    <t>2026.023882</t>
  </si>
  <si>
    <t>MACRO SERVICOS CONSERVACAO E LIMPEZA LTDA</t>
  </si>
  <si>
    <t>Liquidação da NE nº 2026NE0000890 - Ref. aos serviços continuados de limpeza, conservação e higienização nas Promotorias de Justiça do interior do AM, com mão de obra, insumos, materiais, ferramentas e equipamentos. CA nº 019/2025-MP/PGJ, competência Setembro/2026, NFnº 270 e SEI 2026.024025.</t>
  </si>
  <si>
    <t>270/2026</t>
  </si>
  <si>
    <t>2118/2026</t>
  </si>
  <si>
    <t>2026.024025</t>
  </si>
  <si>
    <t>Liquidação da NE nº 2026NE0001681 - Ref. aos serviços continuados de limpeza, conservação e higienização nas Promotorias de Justiça do interior do AM, com mão de obra, insumos, materiais, ferramentas e equipamentos. CA nº 019/2025-MP/PGJ, competência Setembro/2026, NFnº 270 e SEI 2026.024025.</t>
  </si>
  <si>
    <t>2119/2026</t>
  </si>
  <si>
    <t>ANA STEFANIE DA COSTA PAIVA LTDA</t>
  </si>
  <si>
    <t>Liquidação da NE nº 2025NE0001568 - Ref. à prestação de serviços de coleta e análise laboratoriais da qualidade dos efluentes da ETE instalada na sede da PGJ/AM, no mês de Agosto/2026. Conforme NF-nº 422 e demais documentos no SEI 2026.023563.</t>
  </si>
  <si>
    <t>422/2026</t>
  </si>
  <si>
    <t>2127/2026</t>
  </si>
  <si>
    <t>2026.023563</t>
  </si>
  <si>
    <t>Liquidação da NE nº 2025NE0001568 - Ref. à prestação de serviços de coleta e análise laboratoriais da qualidade dos efluentes da ETE instalada na sede da PGJ/AM, no mês de Setembro/2026. Conforme NF-nº 423 e demais documentos no SEI 2026.024250.</t>
  </si>
  <si>
    <t>423/2026</t>
  </si>
  <si>
    <t>2128/2026</t>
  </si>
  <si>
    <t>2026.024250</t>
  </si>
  <si>
    <t>Liquidação da NE nº 2026NE0001287 - Ref. à prestação de serviços de coleta e análise laboratoriais da qualidade dos efluentes da ETE instalada na sede da PGJ/AM, no mês de Setembro/2026. Conforme NF-nº 423 e demais documentos no SEI 2026.024250.</t>
  </si>
  <si>
    <t>2129/2026</t>
  </si>
  <si>
    <t>Liquidação da NE nº 2026NE0000795 - Ref. a prestação de serviço de sustentação (019/2021 - MP/PGJ), no período de julho/2026 conf. NF-nº 3675 e demais documentos contidos no SEI 2026.020355.</t>
  </si>
  <si>
    <t>3675/2026</t>
  </si>
  <si>
    <t>2130/2026</t>
  </si>
  <si>
    <t>2026.020355</t>
  </si>
  <si>
    <t>ALFAMA COM E SERVIÇOS LTDA</t>
  </si>
  <si>
    <t>Liquidação da NE nº 2026NE0000804 - Ref. à prestação dos serviços continuados de desinsetização, desratização, descupinização e desalojamento de pombos e morcegos. Os serviços serão executados nas dependências dos imóveis da Procuradoria-Geral de Justiça no Amazonas, na Capital e Interior, relativo a Setembro/2026 conforme NF-e nº 724 e documentos no SEI 2026.024402.</t>
  </si>
  <si>
    <t>724/2026</t>
  </si>
  <si>
    <t>2131/2026</t>
  </si>
  <si>
    <t>2026.024402</t>
  </si>
  <si>
    <t xml:space="preserve"> FIOS TECNOLOGIA DA INFORMACAO LTDA</t>
  </si>
  <si>
    <t>Liquidação da NE nº 2026NE0000972 - Ref. à prestação de STFC/SCM, abrangendo assinatura de Tronco Digital E1, Tronco SIP, numeração DDR, DDG 0800 e Disk Ouvidoria Tridígito 127, CA nº 008/2024-MP/PGJ, 3º TA, competência setembro/2026, NFCom nº 3227, SEI 2026.023560.</t>
  </si>
  <si>
    <t>3227/2026</t>
  </si>
  <si>
    <t>2132/2026</t>
  </si>
  <si>
    <t>2026.023560</t>
  </si>
  <si>
    <t>PRIME CONSULTORIA E ASSESSORIA EMPRESARIAL LTDA</t>
  </si>
  <si>
    <t>Liquidação da NE nº 2026NE0000379 - Ref. gerenciamento eletrônico do fornecimento de peças/acessórios para manutenção da frota oficial da PGJ/AM, por rede credenciada, competência julho/2026, Contrato 007/2023-MP/PGJ, 3º TA, NF 0379099, SEI 2026.018918.</t>
  </si>
  <si>
    <t>0379099/2026</t>
  </si>
  <si>
    <t>2133/2026</t>
  </si>
  <si>
    <t>2026.018918</t>
  </si>
  <si>
    <t>Liquidação da NE nº 2026NE0000379 - Ref. gerenciamento eletrônico/intermediação de serviços de manutenção preventiva/corretiva da frota oficial da PGJ/AM, com mão de obra executada por rede credenciada, competência julho/2026, Contrato 007/2023-MP/PGJ, 3º TA, NF 0379100, SEI 2026.018918.</t>
  </si>
  <si>
    <t>0379100/2026</t>
  </si>
  <si>
    <t>2134/2026</t>
  </si>
  <si>
    <t>EYES NWHERE SISTEMAS INTELIGENTES DE IMAGEM LTDA</t>
  </si>
  <si>
    <t>Liquidação da NE nº 2026NE0000876 - Ref. a serviço de acesso dedicado a internet (Anti-DDoS) (033/2021-MP/PGJ - 4ºT.A.) no mês de AGOSTO/2026, conforme NF-nº 4768 e demais documentos no SEI 2026.020911.</t>
  </si>
  <si>
    <t>4768/2026</t>
  </si>
  <si>
    <t>2135/2026</t>
  </si>
  <si>
    <t>2026.020911</t>
  </si>
  <si>
    <t>Liquidação da NE nº 2026NE0001669 - Ref. a serviço de acesso dedicado a internet (Anti-DDoS) (033/2021-MP/PGJ - 4ºT.A.) no mês de SETEMBRO/2026, conforme NF-nº 5261 e demais documentos no SEI 2026.023896.</t>
  </si>
  <si>
    <t>5261/2026</t>
  </si>
  <si>
    <t>2136/2026</t>
  </si>
  <si>
    <t>2026.023896</t>
  </si>
  <si>
    <t>K R G TEIXEIRA LTDA</t>
  </si>
  <si>
    <t>Liquidação da NE nº 2026NE0001849 - Ref. ao fornecimento, distribuição e reposição de água mineral natural, sem gás, acondicionada em vasilhames retornáveis de 20 litros, destinados ao atendimento das unidades da PGJ em Manaus/AM, conforme NF-e 4054 e documentos constantes no SEI 2026.023854.</t>
  </si>
  <si>
    <t>4054/2026</t>
  </si>
  <si>
    <t>2137/2026</t>
  </si>
  <si>
    <t>2026.023854</t>
  </si>
  <si>
    <t xml:space="preserve"> JF ENGENHARIA E SERVICOS ESPECIALIZADOS LTDA</t>
  </si>
  <si>
    <t>Liquidação da NE nº 2026NE0000173 - Ref. a serviços continuados de limpeza, conservação, higienização, copa, garçom, lavagem de veículos, jardinagem, manutenção predial e recepção, com materiais e equipamentos, competência Setembro/2026, Contrato 018/2025, 3º TA, NFSe 984, SEI 2026.024284.</t>
  </si>
  <si>
    <t>984/2026</t>
  </si>
  <si>
    <t>2139/2026</t>
  </si>
  <si>
    <t>2026.024284</t>
  </si>
  <si>
    <t>Liquidação da NE nº 2026NE0001899 - Ref. a serviços continuados de limpeza, conservação, higienização, copa, garçom, lavagem de veículos, jardinagem, manutenção predial e recepção, com materiais e equipamentos, competência Setembro/2026, Contrato 018/2025, 3º TA, NFSe 984, SEI 2026.024284.</t>
  </si>
  <si>
    <t>2140/2026</t>
  </si>
  <si>
    <t>F. A. DOS SANTOS JUNIOR LTDA</t>
  </si>
  <si>
    <t>Liquidação da NE nº 2026NE0001903 - Ref. ao fornecimento de água, durante o peróodo de 28/08 a 27/09/2026, NF nº 1.195 ,  SEI 2026.022942.</t>
  </si>
  <si>
    <t>1195/2026</t>
  </si>
  <si>
    <t>2141/2026</t>
  </si>
  <si>
    <t>2026.022942</t>
  </si>
  <si>
    <t>PLUXEE BENEFICIOS BRASIL S.A.</t>
  </si>
  <si>
    <t>Liquidação da NE nº 2026NE0001723 - Ref. à prestação de serviço de administração, gerenciamento e fornecimento de vale-alimentação no mês de OUTUBRO/2026, conf. NF nº 09057474 e demais documentos no processo SEI 2026.024180.</t>
  </si>
  <si>
    <t>9057474/2026</t>
  </si>
  <si>
    <t>2149/2026</t>
  </si>
  <si>
    <t>2026.024180</t>
  </si>
  <si>
    <t>Liquidação da NE nº 2026NE0000379 - Ref. gerenciamento eletrônico do fornecimento de peças/acessórios para manutenção da frota oficial da PGJ/AM, por rede credenciada, competência agosto/2026, Contrato 007/2023-MP/PGJ, 3º TA, NF 0437091, SEI 2026.022591.</t>
  </si>
  <si>
    <t>0437091/2026</t>
  </si>
  <si>
    <t>2189/2026</t>
  </si>
  <si>
    <t>2026.022591</t>
  </si>
  <si>
    <t>Liquidação da NE nº 2026NE0000379 - Ref. gerenciamento eletrônico/intermediação de serviços de manutenção preventiva/corretiva da frota oficial da PGJ/AM, com mão de obra executada por rede credenciada, competência agosto/2026, Contrato 007/2023-MP/PGJ, 3º TA, NF 0437092, SEI 2026.022591.</t>
  </si>
  <si>
    <t>0437092/2026</t>
  </si>
  <si>
    <t>2190/2026</t>
  </si>
  <si>
    <t>Liquidação da NE nº 2026NE0000676 - Ref. à manutenção preventiva e corretiva de elevadores, com reposição de peças, mão de obra, ferramentas, equipamentos e materiais necessários nos prédios da PGJ/MPAM, competência setembro/2026, CA nº 015/2023-MP/PGJ, 3º TA, NF nº 66684, SEI 2026.024244.</t>
  </si>
  <si>
    <t>66684/2026</t>
  </si>
  <si>
    <t>2191/2026</t>
  </si>
  <si>
    <t>2026.024244</t>
  </si>
  <si>
    <t>Liquidação da NE nº 2026NE0000239 - Ref. à prestação do serviço de abastecimento (CA 001/2024-MP/PGJ), ref. a Setembro/2026 conforme NFS-e nº 0388483 e documentos no SEI 2026.024378.</t>
  </si>
  <si>
    <t>0388483/2026</t>
  </si>
  <si>
    <t>2192/2026</t>
  </si>
  <si>
    <t>2026.024378</t>
  </si>
  <si>
    <t>TALENTOS SERVIÇOS DE PRE-IMPRESSÃO LTDA - EPP</t>
  </si>
  <si>
    <t>Liquidação da NE nº 2026NE0000739 - Ref. a prestação de serviço gráficos e confecções de 50 moedas acondicionadas em caixa de veludo, afim de atender às demandas do MP/PGJ, mediante Ata de Registro de Preços nº 11.2025.CPL, conf. NF-nº 42 e demais documentos contidos no SEI 2026.024100.</t>
  </si>
  <si>
    <t>42/2026</t>
  </si>
  <si>
    <t>2194/2026</t>
  </si>
  <si>
    <t>2026.024100</t>
  </si>
  <si>
    <t>Liquidação da NE nº 2025NE0001182 - Ref. seguro coletivo contra acidentes pessoais para estagiários da PGJ/MPAM, CA nº 007/2024-MP/PGJ, Apólice nº 56635, competência 10/07/2026 a 09/08/2026, Fatura nº 009/2026, SEI 2026.024756.</t>
  </si>
  <si>
    <t>FATURA 009/2026</t>
  </si>
  <si>
    <t>2197/2026</t>
  </si>
  <si>
    <t>2026.024756</t>
  </si>
  <si>
    <t>Liquidação da NE nº 2026NE0002393 - Ref. a prestação de serviço gráficos e confecções de 30 moedas acondicionadas em caixa de veludo, afim de atender às demandas do Evento de comemoração dos 133 anos do MP, mediante Ata de Registro de Preços nº 11.2025.CPL, conf. NF-nº 43 e demais documentos contidos no SEI 2026.024101.</t>
  </si>
  <si>
    <t>43/2026</t>
  </si>
  <si>
    <t>2198/2026</t>
  </si>
  <si>
    <t>2026.024101</t>
  </si>
  <si>
    <t>Liquidação da NE nº 2026NE0001873 - Ref. ao fornecimento de 250 refeições do tipo jantar, destinadas ao evento alusivo à Recondução da Excelentíssima Senhora Procuradora-Geral de Justiça do Estado do Amazonas, Dra. Leda Mara Nascimento Albuquerque, para o biênio 2026/2028, mediante Ata de Registro de Preços nº 07.2026.CPL, conf. NFSe nº 213 e docs. no SEI 2026.024712.</t>
  </si>
  <si>
    <t>213/2026</t>
  </si>
  <si>
    <t>2201/2026</t>
  </si>
  <si>
    <t>2026.024712</t>
  </si>
  <si>
    <t>FUNDO DE MODERNIZACAO E REAPARELHAMENTO DO PODER JUDICIARIO ESTADUAL - FUNJEAM - MANAUS</t>
  </si>
  <si>
    <t>Liquidação da NE nº 2026NE0000343 - Ref. a  CESSÃO ONEROSA DE USO DE BEM IMÓVEL N° 03/2026-TJAM, referente a Setembro/2026, conforme documentos do SEI 2026.024706.</t>
  </si>
  <si>
    <t>MEMORANDO 232/2026 TJAM</t>
  </si>
  <si>
    <t>2203/2026</t>
  </si>
  <si>
    <t>2026.024706</t>
  </si>
  <si>
    <t>Liquidação da NE nº 2026NE0000585 - Ref. a prestação de serviço gráficos e confecções de 52 placas de homenagem destinadas aos servidores aposentados em comemoração do Dia do Servidor do Ministério Público do Estado do Amazonas, mediante Ata de Registro de Preços nº 11.2025.CPL, conf. NF-nº 30 e demais documentos contidos no SEI 2026.010796.</t>
  </si>
  <si>
    <t>30/2026</t>
  </si>
  <si>
    <t>2233/2026</t>
  </si>
  <si>
    <t>2026.010796</t>
  </si>
  <si>
    <t>TELEFONICA BRASIL S.A.</t>
  </si>
  <si>
    <t>Liquidação da NE nº 2026NE0000935 - Referente à prestação de Serviços Móvel Pessoal – SMP, com comunicação de voz e dados, gestão online das linhas e fornecimento de smartphones em comodato, competência 09/2026, Contrato Administrativo nº 016/2023-MP/PGJ, 4º Termo Aditivo, boleto nº 202610200001207968, SEI 2026.024102.</t>
  </si>
  <si>
    <t>BOLETO 202610200001207968/2026</t>
  </si>
  <si>
    <t>2234/2026</t>
  </si>
  <si>
    <t>2026.024102</t>
  </si>
  <si>
    <t>WENDELL DO NASCIMENTO MARQUES</t>
  </si>
  <si>
    <t>Liquidação da NE nº 2026NE0001839 - Ref. à prestação de serviços de higienização das vestes talares destinadas ao MPAM/PGJ, observadas as especificações e condições estabelecidas no Termo de Referência Nº 3.2026.SOCL. e Ordem de Serviço n.º 1.2026.SOCL., conf. NFSe nº 59 e docs. no SEI 2026.024510.</t>
  </si>
  <si>
    <t>59/2026</t>
  </si>
  <si>
    <t>2235/2026</t>
  </si>
  <si>
    <t>2026.024510</t>
  </si>
  <si>
    <t>COMPANHIA DE SANEAMENTO DO AMAZONAS S/A</t>
  </si>
  <si>
    <t>Liquidação da NE nº 2026NE0000877 - Ref. ao fornecimento de água potável às PJs de Careiro da Várzea, fatura 7233449707629, ref. Setembro/2026, CA 006/2022-MPAM/PGJ, 1º TA e SEI 2026.024399.</t>
  </si>
  <si>
    <t>FATURA 7233449707629/2026</t>
  </si>
  <si>
    <t>2238/2026</t>
  </si>
  <si>
    <t>2026.024399</t>
  </si>
  <si>
    <t>Liquidação da NE nº 2026NE0000877 - Ref. ao fornecimento de água potável às PJs de Tabatinga, fatura 7233449730878, ref. Setembro/2026, CA 006/2022-MPAM/PGJ, 1º TA e SEI 2026.024399.</t>
  </si>
  <si>
    <t>FATURA 7233449730878/2026</t>
  </si>
  <si>
    <t>2239/2026</t>
  </si>
  <si>
    <t>Liquidação da NE nº 2026NE0000877 - Ref. ao fornecimento de água potável às PJs de Codajás, fatura 7233450103338, ref. Setembro/2026, CA 006/2022-MPAM/PGJ, 1º TA e SEI 2026.024399.</t>
  </si>
  <si>
    <t>FATURA 7233450103338/2026</t>
  </si>
  <si>
    <t>2240/2026</t>
  </si>
  <si>
    <t>Liquidação da NE nº 2026NE0000877 - Ref. ao fornecimento de água potável às PJs de Autazes, fatura 7233449706878, ref. Setembro/2026, CA 006/2022-MPAM/PGJ, 1º TA e SEI 2026.024399.</t>
  </si>
  <si>
    <t>FATURA 7233449706878/2026</t>
  </si>
  <si>
    <t>2241/2026</t>
  </si>
  <si>
    <t>Liquidação da NE nº 2026NE0000877 - Ref. ao fornecimento de água potável às PJs de Carauari, fatura 7233449699214, ref. Setembro/2026, CA 006/2022-MPAM/PGJ, 1º TA e SEI 2026.024399.</t>
  </si>
  <si>
    <t>FATURA 7233449699214/2026</t>
  </si>
  <si>
    <t>2242/2026</t>
  </si>
  <si>
    <t>Liquidação da NE nº 2026NE0000877 - Ref. ao fornecimento de água potável às PJs de Juruá, fatura 7233450101506, ref. Setembro/2026, CA 006/2022-MPAM/PGJ, 1º TA e SEI 2026.024399.</t>
  </si>
  <si>
    <t>FATURA 7233450101506/2026</t>
  </si>
  <si>
    <t>2244/2026</t>
  </si>
  <si>
    <t>CERRADO VIAGENS LTDA</t>
  </si>
  <si>
    <t>Liquidação da NE nº 2026NE0001010 -  Ref. a prestação de serviço de emissão, reserva e remarcação de bilhetes para voos nacionais e internacionais (C.A. N° 019/2023 - MP/PGJ - 4ºT.A.) referente a Setembro/2026, conforme Fatura Nº 19000 e demais documentos contidos no SEI 2026.023555.</t>
  </si>
  <si>
    <t>FATURA 19000/2026</t>
  </si>
  <si>
    <t>2257/2026</t>
  </si>
  <si>
    <t>2026.023555</t>
  </si>
  <si>
    <t>Liquidação da NE nº 2026NE0001927 -  Ref. a prestação de serviço de emissão, reserva e remarcação de bilhetes para voos nacionais e internacionais (C.A. N° 019/2023 - MP/PGJ - 4ºT.A.) referente a Setembro/2026, conforme Fatura Nº 19000 e demais documentos contidos no SEI 2026.023555.</t>
  </si>
  <si>
    <t>2258/2026</t>
  </si>
  <si>
    <t xml:space="preserve"> SINESTESICA COMUNICACAO LTDA</t>
  </si>
  <si>
    <t>Liquidação da NE nº 2026NE0001838 - Ref. a prestação de serviço audiovisual para transmissão ao vivo (streaming), gravação, operação técnica, captação de imagens e sonorização da Audiência Pública de Prestação de Contas dos Recursos do Fundo Municipal da Pessoa Idosa de Manaus 2026, observadas as especificações e condições estabelecidas no TR Nº 2.2026.CEAF, conf. NF-nº 87 e SEI 2026.024926.</t>
  </si>
  <si>
    <t>87/2026</t>
  </si>
  <si>
    <t>2259/2026</t>
  </si>
  <si>
    <t>2026.024926</t>
  </si>
  <si>
    <t>GOSHME SOLUCOES PARA A INTERNET LTDA</t>
  </si>
  <si>
    <t>Liquidação da NE nº 2026NE0000256 - Ref. a prestação de serviço referente a aquisição de assinatura da plataforma digital Jusbrasil, na modalidade "Pesquisa jurídica avançada" conforme Nota Fiscal nº 40778319 e demais documentos no SEI 2026.024016.</t>
  </si>
  <si>
    <t>40778319/2026</t>
  </si>
  <si>
    <t>2260/2026</t>
  </si>
  <si>
    <t>2026.024016</t>
  </si>
  <si>
    <t xml:space="preserve"> NORTHSERVICE CONSTRUCAO E MANUTENCAO LTDA</t>
  </si>
  <si>
    <t>Liquidação da NE nº 2026NE0000967 - Ref. à prestação de serviços da 2ª Medição da construção de prédio destinado à Promotoria de Justiça da Comarca de Apuí/AM, conf. NF-nº 88 e documentos no SEI 2026.024742.</t>
  </si>
  <si>
    <t>88/2026</t>
  </si>
  <si>
    <t>2261/2026</t>
  </si>
  <si>
    <t>2026.024742</t>
  </si>
  <si>
    <t>Liquidação da NE nº 2026NE0001798 - Ref. ao fornecimento de 33 refeiçoes do tipo almoço e jantar, destinadas aos colaboradores que atuarão durante o período dos pleitos eleitorais do corrente ano, mediante Ata de Registro de Preços nº 07.2026.CPL, conf. NFSe nº 222 e docs. no SEI 2026.023858.</t>
  </si>
  <si>
    <t>222/2026</t>
  </si>
  <si>
    <t>2262/2026</t>
  </si>
  <si>
    <t>2026.023858</t>
  </si>
  <si>
    <t>Liquidação da NE nº 2026NE0001892 - - Ref.ao fornecimento de 73 refeições do tipo almoço destinadas aos colaboradores que atuarão durante o segundo turno dos pleitos eleitorais do corrente ano, mediante Ata de Registro de Preços nº 07.2026.CPL, conf. NFSe nº 223 e docs. no SEI 2026.025408.</t>
  </si>
  <si>
    <t>223/2026</t>
  </si>
  <si>
    <t>2263/2026</t>
  </si>
  <si>
    <t>2026.025408</t>
  </si>
  <si>
    <t>Liquidação da NE nº 2026NE0000831 - Ref. serviços de conectividade à internet via satélite LEO e cessão de infraestrutura/equip. de rede p/ PJs do Interior, CA 023/2024-MPAM, 2º TA, comp. Setembro/2026, NFCom 581, SEI 2026.024821.</t>
  </si>
  <si>
    <t>581/2026</t>
  </si>
  <si>
    <t>2264/2026</t>
  </si>
  <si>
    <t>2026.024821</t>
  </si>
  <si>
    <t>Liquidação da NE nº 2026NE0000874 Ref. serviços de conectividade à internet via satélite LEO e cessão de infraestrutura/equip. de rede p/ PJs do Interior, CA 023/2024-MPAM, 2º TA, comp. Setembro/2026, NFS-e 548, SEI 2026.024821.</t>
  </si>
  <si>
    <t>548/2026</t>
  </si>
  <si>
    <t>2265/2026</t>
  </si>
  <si>
    <t>Liquidação da NE nº 2026NE0001562 Ref. serviços de conectividade à internet via satélite LEO e cessão de infraestrutura/equip. de rede p/ PJs do Interior, CA 023/2024-MPAM, 2º TA, comp. Setembro/2026, NFS-e 548, SEI 2026.024821.</t>
  </si>
  <si>
    <t>2266/2026</t>
  </si>
  <si>
    <t>RICARDO ALESANDRE COSTA DA SILVA</t>
  </si>
  <si>
    <t>Liquidação da NE nº 2026NE0001180 - Ref. a prestação de serviço de reparo do veículo de QZF - 3C41, conforme NF-nº 232, e demais documentos contidos no SEI 2026.013721.</t>
  </si>
  <si>
    <t>232/2026</t>
  </si>
  <si>
    <t>2267/2026</t>
  </si>
  <si>
    <t>2026.013721</t>
  </si>
  <si>
    <t>Liquidação da NE nº 2026NE0001010 -  Ref. a prestação de serviço de emissão, reserva e remarcação de bilhetes para voos nacionais e internacionais (C.A. N° 019/2023 - MP/PGJ - 4ºT.A.) referente a Setembro/2026, conforme Fatura Nº 18867 e demais documentos contidos no SEI 2026.023555.</t>
  </si>
  <si>
    <t>FATURA 18867/2026</t>
  </si>
  <si>
    <t>2269/2026</t>
  </si>
  <si>
    <t>Fonte da informação: Sistema eletronico de informações (SEI) e sistema AFI. DOF/MPAM.</t>
  </si>
  <si>
    <t>FUNDAMENTO LEGAL: Lei nº 4.320/1964, art. 63; Decreto nº 93.872/1986, art. 36; Lei nº</t>
  </si>
  <si>
    <t>8.666/1993 art. 73; Lei nº 14.129/2021, art. 29, § 2º, VI; Lei nº 14.133/2021, arts. 140 e 141, § 3º; e</t>
  </si>
  <si>
    <t>Instrução Normativa nº 2/2016 do Ministério do Planejamento, art. 3º.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</si>
</sst>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416]d/m/yyyy"/>
    <numFmt numFmtId="167" formatCode="_-&quot;R$ &quot;* #,##0.00_-;&quot;-R$ &quot;* #,##0.00_-;_-&quot;R$ &quot;* \-??_-;_-@_-"/>
    <numFmt numFmtId="168" formatCode="&quot;R$&quot;\ #,##0.00"/>
    <numFmt numFmtId="169" formatCode="_-[$R$-416]\ * #,##0.00_-;\-[$R$-416]\ * #,##0.00_-;_-[$R$-416]\ * &quot;-&quot;??_-;_-@_-"/>
  </numFmts>
  <fonts count="12">
    <font>
      <sz val="11"/>
      <color rgb="FF000000"/>
      <name val="Calibri"/>
      <family val="2"/>
      <charset val="1"/>
    </font>
    <font>
      <sz val="11"/>
      <color rgb="FF000000"/>
      <name val="Calibri"/>
      <family val="2"/>
      <charset val="1"/>
    </font>
    <font>
      <sz val="11"/>
      <color rgb="FF000000"/>
      <name val="Liberation Sans1"/>
      <family val="2"/>
      <charset val="1"/>
    </font>
    <font>
      <b/>
      <sz val="14"/>
      <color rgb="FFFF0000"/>
      <name val="Arial1"/>
      <charset val="1"/>
    </font>
    <font>
      <b/>
      <sz val="16"/>
      <color rgb="FF000000"/>
      <name val="Arial1"/>
      <charset val="1"/>
    </font>
    <font>
      <b/>
      <sz val="14"/>
      <color rgb="FF000000"/>
      <name val="Arial"/>
      <family val="2"/>
      <charset val="1"/>
    </font>
    <font>
      <b/>
      <sz val="14"/>
      <color theme="4" tint="-0.249977111117893"/>
      <name val="Arial"/>
      <family val="2"/>
    </font>
    <font>
      <b/>
      <sz val="12"/>
      <color rgb="FFFFFFFF"/>
      <name val="Arial1"/>
      <charset val="1"/>
    </font>
    <font>
      <sz val="11"/>
      <name val="Calibri"/>
      <family val="2"/>
    </font>
    <font>
      <u/>
      <sz val="11"/>
      <color rgb="FF0000FF"/>
      <name val="Calibri"/>
      <family val="2"/>
      <charset val="1"/>
    </font>
    <font>
      <sz val="11"/>
      <name val="Calibri"/>
      <family val="2"/>
      <charset val="1"/>
    </font>
    <font>
      <sz val="11"/>
      <name val="Calibri"/>
      <family val="2"/>
      <scheme val="minor"/>
    </font>
  </fonts>
  <fills count="4">
    <fill>
      <patternFill patternType="none"/>
    </fill>
    <fill>
      <patternFill patternType="gray125"/>
    </fill>
    <fill>
      <patternFill patternType="solid">
        <fgColor rgb="FF800000"/>
        <bgColor rgb="FFC00000"/>
      </patternFill>
    </fill>
    <fill>
      <patternFill patternType="solid">
        <fgColor rgb="FF808080"/>
        <bgColor rgb="FF969696"/>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style="thin">
        <color auto="1"/>
      </left>
      <right/>
      <top/>
      <bottom/>
      <diagonal/>
    </border>
  </borders>
  <cellStyleXfs count="4">
    <xf numFmtId="0" fontId="0" fillId="0" borderId="0"/>
    <xf numFmtId="167" fontId="1" fillId="0" borderId="0" applyBorder="0" applyProtection="0"/>
    <xf numFmtId="0" fontId="9" fillId="0" borderId="0" applyBorder="0" applyProtection="0"/>
    <xf numFmtId="0" fontId="2" fillId="0" borderId="0"/>
  </cellStyleXfs>
  <cellXfs count="49">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49" fontId="3" fillId="0" borderId="0" xfId="3" applyNumberFormat="1" applyFont="1" applyAlignment="1">
      <alignment horizontal="right" vertical="center"/>
    </xf>
    <xf numFmtId="0" fontId="4" fillId="0" borderId="0" xfId="3" applyFont="1" applyAlignment="1">
      <alignment horizontal="left"/>
    </xf>
    <xf numFmtId="0" fontId="5" fillId="0" borderId="1" xfId="3" applyFont="1" applyBorder="1" applyAlignment="1">
      <alignment horizontal="left"/>
    </xf>
    <xf numFmtId="0" fontId="7" fillId="2" borderId="2" xfId="3" applyFont="1" applyFill="1" applyBorder="1" applyAlignment="1">
      <alignment horizontal="center" vertical="center" wrapText="1"/>
    </xf>
    <xf numFmtId="0" fontId="7" fillId="2" borderId="2" xfId="3" applyFont="1" applyFill="1" applyBorder="1" applyAlignment="1">
      <alignment horizontal="center" vertical="center"/>
    </xf>
    <xf numFmtId="0" fontId="7" fillId="3" borderId="2" xfId="3"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9" fillId="0" borderId="0" xfId="2" applyAlignment="1">
      <alignment wrapText="1"/>
    </xf>
    <xf numFmtId="0" fontId="9" fillId="0" borderId="2" xfId="2" applyBorder="1" applyAlignment="1">
      <alignment horizontal="center" vertical="center"/>
    </xf>
    <xf numFmtId="166" fontId="8" fillId="0" borderId="2" xfId="0" applyNumberFormat="1" applyFont="1" applyBorder="1" applyAlignment="1">
      <alignment horizontal="center" vertical="center" wrapText="1"/>
    </xf>
    <xf numFmtId="0" fontId="8" fillId="0" borderId="0" xfId="0" applyFont="1" applyAlignment="1">
      <alignment horizontal="center" vertical="center"/>
    </xf>
    <xf numFmtId="167" fontId="8" fillId="0" borderId="2" xfId="1" applyFont="1" applyBorder="1" applyAlignment="1" applyProtection="1">
      <alignment vertical="center" wrapText="1"/>
    </xf>
    <xf numFmtId="49" fontId="8" fillId="0" borderId="2" xfId="0" applyNumberFormat="1" applyFont="1" applyBorder="1" applyAlignment="1">
      <alignment horizontal="center" vertical="center" wrapText="1"/>
    </xf>
    <xf numFmtId="0" fontId="10" fillId="0" borderId="0" xfId="0" applyFont="1" applyAlignment="1">
      <alignment wrapText="1"/>
    </xf>
    <xf numFmtId="0" fontId="9" fillId="0" borderId="2" xfId="2" applyBorder="1" applyAlignment="1">
      <alignment wrapText="1"/>
    </xf>
    <xf numFmtId="0" fontId="8" fillId="0" borderId="2" xfId="2" applyFont="1" applyBorder="1" applyAlignment="1">
      <alignment wrapText="1"/>
    </xf>
    <xf numFmtId="167" fontId="8" fillId="0" borderId="2" xfId="1" applyFont="1" applyBorder="1" applyAlignment="1">
      <alignment vertical="center" wrapText="1"/>
    </xf>
    <xf numFmtId="0" fontId="8" fillId="0" borderId="2" xfId="0" applyFont="1" applyBorder="1" applyAlignment="1">
      <alignment wrapText="1"/>
    </xf>
    <xf numFmtId="0" fontId="10" fillId="0" borderId="0" xfId="0" applyFont="1"/>
    <xf numFmtId="0" fontId="9" fillId="0" borderId="2" xfId="2" applyBorder="1" applyAlignment="1">
      <alignment horizontal="center" vertical="center" wrapText="1"/>
    </xf>
    <xf numFmtId="0" fontId="8" fillId="0" borderId="0" xfId="0" applyFont="1"/>
    <xf numFmtId="0" fontId="9" fillId="0" borderId="0" xfId="2" applyAlignment="1">
      <alignment horizontal="center" vertical="center"/>
    </xf>
    <xf numFmtId="0" fontId="9" fillId="0" borderId="2" xfId="2" applyBorder="1" applyAlignment="1" applyProtection="1">
      <alignment wrapText="1"/>
    </xf>
    <xf numFmtId="0" fontId="9" fillId="0" borderId="0" xfId="2" applyAlignment="1">
      <alignment horizontal="center" vertical="center" wrapText="1"/>
    </xf>
    <xf numFmtId="168" fontId="8" fillId="0" borderId="2" xfId="0" applyNumberFormat="1" applyFont="1" applyBorder="1" applyAlignment="1">
      <alignment horizontal="center" vertical="center" wrapText="1"/>
    </xf>
    <xf numFmtId="166" fontId="8" fillId="0" borderId="2" xfId="0" applyNumberFormat="1" applyFont="1" applyBorder="1" applyAlignment="1">
      <alignment horizontal="center" vertical="center"/>
    </xf>
    <xf numFmtId="0" fontId="9" fillId="0" borderId="3" xfId="2" applyBorder="1" applyAlignment="1">
      <alignment horizontal="center" vertical="center" wrapText="1"/>
    </xf>
    <xf numFmtId="169" fontId="8" fillId="0" borderId="2" xfId="1" applyNumberFormat="1" applyFont="1" applyBorder="1" applyAlignment="1">
      <alignment horizontal="right" vertical="center" wrapText="1"/>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167" fontId="8" fillId="0" borderId="2" xfId="1" applyFont="1" applyBorder="1" applyAlignment="1" applyProtection="1">
      <alignment vertical="center"/>
    </xf>
    <xf numFmtId="0" fontId="11" fillId="0" borderId="2" xfId="2" applyFont="1" applyBorder="1" applyAlignment="1">
      <alignment vertical="center" wrapText="1"/>
    </xf>
    <xf numFmtId="167" fontId="8" fillId="0" borderId="2" xfId="1" applyFont="1" applyBorder="1" applyAlignment="1" applyProtection="1">
      <alignment horizontal="center" vertical="center" wrapText="1"/>
    </xf>
    <xf numFmtId="167" fontId="8" fillId="0" borderId="2" xfId="1" applyFont="1" applyBorder="1" applyAlignment="1">
      <alignment horizontal="center" vertical="center" wrapText="1"/>
    </xf>
    <xf numFmtId="0" fontId="0" fillId="0" borderId="0" xfId="0" applyAlignment="1">
      <alignment horizontal="left" vertical="center"/>
    </xf>
    <xf numFmtId="0" fontId="8" fillId="0" borderId="0" xfId="0" applyFont="1"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xf>
    <xf numFmtId="0" fontId="0" fillId="0" borderId="4" xfId="0" applyBorder="1" applyAlignment="1">
      <alignment vertical="center"/>
    </xf>
    <xf numFmtId="14" fontId="0" fillId="0" borderId="0" xfId="0" applyNumberFormat="1" applyAlignment="1">
      <alignment horizontal="left" vertical="center"/>
    </xf>
    <xf numFmtId="0" fontId="0" fillId="0" borderId="0" xfId="0" applyAlignment="1">
      <alignment horizontal="left"/>
    </xf>
    <xf numFmtId="0" fontId="0" fillId="0" borderId="0" xfId="0" applyAlignment="1">
      <alignment horizontal="left"/>
    </xf>
    <xf numFmtId="4" fontId="0" fillId="0" borderId="0" xfId="0" applyNumberFormat="1"/>
  </cellXfs>
  <cellStyles count="4">
    <cellStyle name="Hiperlink" xfId="2" builtinId="8"/>
    <cellStyle name="Moeda" xfId="1" builtinId="4"/>
    <cellStyle name="Normal" xfId="0" builtinId="0"/>
    <cellStyle name="Normal 2" xfId="3" xr:uid="{C9503BA9-C238-475F-A41F-ADD218D86A06}"/>
  </cellStyles>
  <dxfs count="2">
    <dxf>
      <numFmt numFmtId="165" formatCode="00&quot;.&quot;000&quot;.&quot;000&quot;/&quot;0000&quot;-&quot;00"/>
    </dxf>
    <dxf>
      <numFmt numFmtId="164" formatCode="000&quot;.&quot;000&quot;.&quot;000&quot;-&quot;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885264</xdr:colOff>
      <xdr:row>0</xdr:row>
      <xdr:rowOff>824565</xdr:rowOff>
    </xdr:to>
    <xdr:pic>
      <xdr:nvPicPr>
        <xdr:cNvPr id="2" name="Figuras 7">
          <a:extLst>
            <a:ext uri="{FF2B5EF4-FFF2-40B4-BE49-F238E27FC236}">
              <a16:creationId xmlns:a16="http://schemas.microsoft.com/office/drawing/2014/main" id="{8745EC5E-C040-4022-928C-0F70E96B0D1A}"/>
            </a:ext>
          </a:extLst>
        </xdr:cNvPr>
        <xdr:cNvPicPr/>
      </xdr:nvPicPr>
      <xdr:blipFill>
        <a:blip xmlns:r="http://schemas.openxmlformats.org/officeDocument/2006/relationships" r:embed="rId1"/>
        <a:stretch/>
      </xdr:blipFill>
      <xdr:spPr>
        <a:xfrm>
          <a:off x="0" y="0"/>
          <a:ext cx="4133289" cy="824565"/>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peam.sharepoint.com/sites/DOF/Shared%20Documents/General/DOF/ANO%202026/TRANSPAR&#202;NCIA/1%20-%20ORDEM%20CRONOL&#211;GICA%20DE%20PAGAMENTOS/10.%20Outubro/10.%20ORDEM_CRONOL&#211;GICA_%20DE_%20PAGAMENTOS_OUTUBRO.xlsx" TargetMode="External"/><Relationship Id="rId1" Type="http://schemas.openxmlformats.org/officeDocument/2006/relationships/externalLinkPath" Target="10.%20ORDEM_CRONOL&#211;GICA_%20DE_%20PAGAMENTOS_OUTUB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ns"/>
      <sheetName val="Locações"/>
      <sheetName val="Serviços"/>
      <sheetName val="Obras"/>
    </sheetNames>
    <sheetDataSet>
      <sheetData sheetId="0">
        <row r="2">
          <cell r="M2" t="str">
            <v>OUTUBRO/2026</v>
          </cell>
        </row>
        <row r="18">
          <cell r="A18" t="str">
            <v>Data da última atualização: 03/11/2026</v>
          </cell>
        </row>
      </sheetData>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pam.mp.br/images-j5/DOF/2026/TRANSPARENCIA/Ordem%20Cronologica/Outubro/LOCACOES/FATURA_7233449706878_2026_COSAMA_AUTAZES.pdf" TargetMode="External"/><Relationship Id="rId21" Type="http://schemas.openxmlformats.org/officeDocument/2006/relationships/hyperlink" Target="https://www.mpam.mp.br/images-j5/DOF/2026/TRANSPARENCIA/Ordem%20Cronologica/Outubro/SERVICOS/RECIBO_21430002346_2026_MAPFRE.pdf" TargetMode="External"/><Relationship Id="rId42" Type="http://schemas.openxmlformats.org/officeDocument/2006/relationships/hyperlink" Target="https://www.mpam.mp.br/images-j5/DCCON/2026/CONTRATOS/CT%20040-2026.pdf" TargetMode="External"/><Relationship Id="rId63" Type="http://schemas.openxmlformats.org/officeDocument/2006/relationships/hyperlink" Target="https://www.mpam.mp.br/images-j5/DCCON/2026/CONVENIOS%20E%20ACORDOS/TCU%20003-2026%20-%20TJAM.pdf" TargetMode="External"/><Relationship Id="rId84" Type="http://schemas.openxmlformats.org/officeDocument/2006/relationships/hyperlink" Target="https://www.mpam.mp.br/images-j5/DCCON/2026/TERMOS%20ADITIVOS%20-%20CONTRATO/3o%20TA%20AO%20CT%20007-2023.pdf" TargetMode="External"/><Relationship Id="rId138" Type="http://schemas.openxmlformats.org/officeDocument/2006/relationships/hyperlink" Target="https://www.mpam.mp.br/images-j5/DOF/2026/TRANSPARENCIA/Ordem%20Cronologica/Outubro/LOCACOES/NFS_5261_2026_EYES_NWHERE.pdf" TargetMode="External"/><Relationship Id="rId107" Type="http://schemas.openxmlformats.org/officeDocument/2006/relationships/hyperlink" Target="https://www.mpam.mp.br/images-j5/DOF/2026/TRANSPARENCIA/Ordem%20Cronologica/Outubro/LOCACOES/NFS_581_2026_VIA_DIRETA.pdf" TargetMode="External"/><Relationship Id="rId11" Type="http://schemas.openxmlformats.org/officeDocument/2006/relationships/hyperlink" Target="https://www.mpam.mp.br/images-j5/DOF/2026/TRANSPARENCIA/Ordem%20Cronologica/Outubro/SERVICOS/NFS_520_2026_VIA_DIRETA.pdf" TargetMode="External"/><Relationship Id="rId32" Type="http://schemas.openxmlformats.org/officeDocument/2006/relationships/hyperlink" Target="https://www.mpam.mp.br/images-j5/DOF/2026/TRANSPARENCIA/Ordem%20Cronologica/Outubro/SERVICOS/FATURA_2460452_2026_MANAUS_AMBIENTAL.pdf" TargetMode="External"/><Relationship Id="rId53" Type="http://schemas.openxmlformats.org/officeDocument/2006/relationships/hyperlink" Target="https://www.mpam.mp.br/images-j5/DCCON/2026/TERMOS%20ADITIVOS%20-%20CONTRATO/2o%20TA%20AO%20CT%20023-2024.pdf" TargetMode="External"/><Relationship Id="rId74" Type="http://schemas.openxmlformats.org/officeDocument/2006/relationships/hyperlink" Target="https://www.mpam.mp.br/images-j5/DCCON/2026/TERMOS%20ADITIVOS%20-%20CONTRATO/2o%20TA%20AO%20CT%20008-2024.pdf" TargetMode="External"/><Relationship Id="rId128" Type="http://schemas.openxmlformats.org/officeDocument/2006/relationships/hyperlink" Target="https://www.mpam.mp.br/images-j5/DOF/2026/TRANSPARENCIA/Ordem%20Cronologica/Outubro/LOCACOES/NFS_42_2026_TALENTOS.pdf" TargetMode="External"/><Relationship Id="rId149" Type="http://schemas.openxmlformats.org/officeDocument/2006/relationships/hyperlink" Target="https://www.mpam.mp.br/images-j5/DOF/2026/TRANSPARENCIA/Ordem%20Cronologica/Outubro/LOCACOES/NFS_270_2026_MACRO.pdf" TargetMode="External"/><Relationship Id="rId5" Type="http://schemas.openxmlformats.org/officeDocument/2006/relationships/hyperlink" Target="https://www.mpam.mp.br/images-j5/DOF/2026/TRANSPARENCIA/Ordem%20Cronologica/Outubro/SERVICOS/NFS_197_2026_CONTEMPORANEO.pdf" TargetMode="External"/><Relationship Id="rId95" Type="http://schemas.openxmlformats.org/officeDocument/2006/relationships/hyperlink" Target="https://www.mpam.mp.br/images/1%C2%BA_TA_%C3%A0_CC_006-2022_-_MP-PGJ_db10d.pdf" TargetMode="External"/><Relationship Id="rId22" Type="http://schemas.openxmlformats.org/officeDocument/2006/relationships/hyperlink" Target="https://www.mpam.mp.br/images-j5/DOF/2026/TRANSPARENCIA/Ordem%20Cronologica/Outubro/SERVICOS/NFS_447_2026_MN_TECNOLOGIA.pdf" TargetMode="External"/><Relationship Id="rId27" Type="http://schemas.openxmlformats.org/officeDocument/2006/relationships/hyperlink" Target="https://www.mpam.mp.br/images-j5/DOF/2026/TRANSPARENCIA/Ordem%20Cronologica/Outubro/SERVICOS/NFS_4247_2026_PRODAM.pdf" TargetMode="External"/><Relationship Id="rId43" Type="http://schemas.openxmlformats.org/officeDocument/2006/relationships/hyperlink" Target="https://www.mpam.mp.br/images-j5/DCCON/2026/CARTAS-CONTRATO/CC%20011-2026.pdf" TargetMode="External"/><Relationship Id="rId48" Type="http://schemas.openxmlformats.org/officeDocument/2006/relationships/hyperlink" Target="https://www.mpam.mp.br/images-j5/DCCON/Termo%20Aditivo%20-%202025/4o%20TA%20AO%20CT%20033-2021.pdf" TargetMode="External"/><Relationship Id="rId64" Type="http://schemas.openxmlformats.org/officeDocument/2006/relationships/hyperlink" Target="https://www.mpam.mp.br/images/Contratos/2023/Carta_Contrato/CCT_n%C2%BA_06-MP-PGJ_2a292.pdf" TargetMode="External"/><Relationship Id="rId69" Type="http://schemas.openxmlformats.org/officeDocument/2006/relationships/hyperlink" Target="https://www.mpam.mp.br/images/CC_005-2025_fe9a8.pdf" TargetMode="External"/><Relationship Id="rId113" Type="http://schemas.openxmlformats.org/officeDocument/2006/relationships/hyperlink" Target="https://www.mpam.mp.br/images-j5/DOF/2026/TRANSPARENCIA/Ordem%20Cronologica/Outubro/LOCACOES/FATURA_19000_2026_CERRADO_VIAGENS.pdf" TargetMode="External"/><Relationship Id="rId118" Type="http://schemas.openxmlformats.org/officeDocument/2006/relationships/hyperlink" Target="https://www.mpam.mp.br/images-j5/DOF/2026/TRANSPARENCIA/Ordem%20Cronologica/Outubro/LOCACOES/FATURA_7233450103338_2026_COSAMA_CODAJAS.pdf" TargetMode="External"/><Relationship Id="rId134" Type="http://schemas.openxmlformats.org/officeDocument/2006/relationships/hyperlink" Target="https://www.mpam.mp.br/images-j5/DOF/2026/TRANSPARENCIA/Ordem%20Cronologica/Outubro/LOCACOES/NFS_1195_2026_F_ALVES.pdf" TargetMode="External"/><Relationship Id="rId139" Type="http://schemas.openxmlformats.org/officeDocument/2006/relationships/hyperlink" Target="https://www.mpam.mp.br/images-j5/DOF/2026/TRANSPARENCIA/Ordem%20Cronologica/Outubro/LOCACOES/NFS_4768_2026_EYES_NWHERE.pdf" TargetMode="External"/><Relationship Id="rId80" Type="http://schemas.openxmlformats.org/officeDocument/2006/relationships/hyperlink" Target="https://www.mpam.mp.br/images-j5/DCCON/2026/TERMOS%20ADITIVOS%20-%20CONTRATO/3o%20TA%20AO%20CT%20018-2025.pdf" TargetMode="External"/><Relationship Id="rId85" Type="http://schemas.openxmlformats.org/officeDocument/2006/relationships/hyperlink" Target="https://www.mpam.mp.br/images-j5/DCCON/2026/TERMOS%20ADITIVOS%20-%20CONTRATO/3o%20TA%20AO%20CT%20007-2023.pdf" TargetMode="External"/><Relationship Id="rId150" Type="http://schemas.openxmlformats.org/officeDocument/2006/relationships/hyperlink" Target="https://www.mpam.mp.br/images-j5/DOF/2026/TRANSPARENCIA/Ordem%20Cronologica/Outubro/LOCACOES/NFS_52_2026_MASTER.pdf" TargetMode="External"/><Relationship Id="rId155" Type="http://schemas.openxmlformats.org/officeDocument/2006/relationships/drawing" Target="../drawings/drawing1.xml"/><Relationship Id="rId12" Type="http://schemas.openxmlformats.org/officeDocument/2006/relationships/hyperlink" Target="https://www.mpam.mp.br/images-j5/DOF/2026/TRANSPARENCIA/Ordem%20Cronologica/Outubro/SERVICOS/NFS_475_2026_VIA_DIRETA.pdf" TargetMode="External"/><Relationship Id="rId17" Type="http://schemas.openxmlformats.org/officeDocument/2006/relationships/hyperlink" Target="https://www.mpam.mp.br/images-j5/DOF/2026/TRANSPARENCIA/Ordem%20Cronologica/Outubro/SERVICOS/NFS_55_2026_CREDENCIAL.pdf" TargetMode="External"/><Relationship Id="rId33" Type="http://schemas.openxmlformats.org/officeDocument/2006/relationships/hyperlink" Target="https://www.mpam.mp.br/images-j5/DOF/2026/TRANSPARENCIA/Ordem%20Cronologica/Outubro/SERVICOS/FATURA_04113101_2026_AMBAR_ENERGIA.pdf" TargetMode="External"/><Relationship Id="rId38" Type="http://schemas.openxmlformats.org/officeDocument/2006/relationships/hyperlink" Target="https://www.mpam.mp.br/images-j5/DCCON/2026/TERMOS%20ADITIVOS%20-%20CONTRATO/2o%20TA%20a%20CC%20006-2023.pdf" TargetMode="External"/><Relationship Id="rId59" Type="http://schemas.openxmlformats.org/officeDocument/2006/relationships/hyperlink" Target="https://www.mpam.mp.br/images/CT_01-2024_-_MP-PGJ_ac2a1.pdf" TargetMode="External"/><Relationship Id="rId103" Type="http://schemas.openxmlformats.org/officeDocument/2006/relationships/hyperlink" Target="https://www.mpam.mp.br/images-j5/DOF/2026/TRANSPARENCIA/Ordem%20Cronologica/Outubro/LOCACOES/FATURA_18867_2026_CERRADO_VIAGENS.pdf" TargetMode="External"/><Relationship Id="rId108" Type="http://schemas.openxmlformats.org/officeDocument/2006/relationships/hyperlink" Target="https://www.mpam.mp.br/images-j5/DOF/2026/TRANSPARENCIA/Ordem%20Cronologica/Outubro/LOCACOES/NFS_223_2026_CONTEMPORANEO.pdf" TargetMode="External"/><Relationship Id="rId124" Type="http://schemas.openxmlformats.org/officeDocument/2006/relationships/hyperlink" Target="https://www.mpam.mp.br/images-j5/DOF/2026/TRANSPARENCIA/Ordem%20Cronologica/Outubro/LOCACOES/MEMORANDO_232_2026_TJAM.pdf" TargetMode="External"/><Relationship Id="rId129" Type="http://schemas.openxmlformats.org/officeDocument/2006/relationships/hyperlink" Target="https://www.mpam.mp.br/images-j5/DOF/2026/TRANSPARENCIA/Ordem%20Cronologica/Outubro/LOCACOES/NFS_0388483_2026_LINK_CARD.pdf" TargetMode="External"/><Relationship Id="rId54" Type="http://schemas.openxmlformats.org/officeDocument/2006/relationships/hyperlink" Target="https://www.mpam.mp.br/images-j5/DCCON/2026/TERMOS%20ADITIVOS%20-%20CONTRATO/2o%20TA%20AO%20CT%20023-2024.pdf" TargetMode="External"/><Relationship Id="rId70" Type="http://schemas.openxmlformats.org/officeDocument/2006/relationships/hyperlink" Target="https://www.mpam.mp.br/images/CC_005-2025_fe9a8.pdf" TargetMode="External"/><Relationship Id="rId75" Type="http://schemas.openxmlformats.org/officeDocument/2006/relationships/hyperlink" Target="https://www.mpam.mp.br/images-j5/DCCON/2026/TERMOS%20ADITIVOS%20-%20CONTRATO/3o%20TA%20AO%20CT%20007-2023.pdf" TargetMode="External"/><Relationship Id="rId91" Type="http://schemas.openxmlformats.org/officeDocument/2006/relationships/hyperlink" Target="https://www.mpam.mp.br/images/1%C2%BA_TA_%C3%A0_CC_006-2022_-_MP-PGJ_db10d.pdf" TargetMode="External"/><Relationship Id="rId96" Type="http://schemas.openxmlformats.org/officeDocument/2006/relationships/hyperlink" Target="https://www.mpam.mp.br/images-j5/DCCON/2026/TERMOS%20ADITIVOS%20-%20CONTRATO/4o%20TA%20ao%20CT%20019-2023.pdf" TargetMode="External"/><Relationship Id="rId140" Type="http://schemas.openxmlformats.org/officeDocument/2006/relationships/hyperlink" Target="https://www.mpam.mp.br/images-j5/DOF/2026/TRANSPARENCIA/Ordem%20Cronologica/Outubro/LOCACOES/NFS_0379100_2026_PRIME.pdf" TargetMode="External"/><Relationship Id="rId145" Type="http://schemas.openxmlformats.org/officeDocument/2006/relationships/hyperlink" Target="https://www.mpam.mp.br/images-j5/DOF/2026/TRANSPARENCIA/Ordem%20Cronologica/Outubro/LOCACOES/NFS_423_2026_ANA_STEFANIE.pdf" TargetMode="External"/><Relationship Id="rId1" Type="http://schemas.openxmlformats.org/officeDocument/2006/relationships/hyperlink" Target="https://www.mpam.mp.br/images-j5/DOF/2026/TRANSPARENCIA/Ordem%20Cronologica/Outubro/SERVICOS/NFS_3581_2026_SOFTPLAN.pdf" TargetMode="External"/><Relationship Id="rId6" Type="http://schemas.openxmlformats.org/officeDocument/2006/relationships/hyperlink" Target="https://www.mpam.mp.br/images-j5/DOF/2026/TRANSPARENCIA/Ordem%20Cronologica/Outubro/SERVICOS/NFS_198_2026_CONTEMPORANEO.pdf" TargetMode="External"/><Relationship Id="rId23" Type="http://schemas.openxmlformats.org/officeDocument/2006/relationships/hyperlink" Target="https://www.mpam.mp.br/images-j5/DOF/2026/TRANSPARENCIA/Ordem%20Cronologica/Outubro/SERVICOS/NFS_172_2026_A_S_PINTO.pdf" TargetMode="External"/><Relationship Id="rId28" Type="http://schemas.openxmlformats.org/officeDocument/2006/relationships/hyperlink" Target="https://www.mpam.mp.br/images-j5/DOF/2026/TRANSPARENCIA/Ordem%20Cronologica/Outubro/SERVICOS/NFS_66145_2026_MODULO_ENGENHARIA.pdf" TargetMode="External"/><Relationship Id="rId49" Type="http://schemas.openxmlformats.org/officeDocument/2006/relationships/hyperlink" Target="https://www.mpam.mp.br/images/Contratos/2022/Carta_Contrato/CC_05-2022_MP_-_PGJ_596f4.pdf" TargetMode="External"/><Relationship Id="rId114" Type="http://schemas.openxmlformats.org/officeDocument/2006/relationships/hyperlink" Target="https://www.mpam.mp.br/images-j5/DOF/2026/TRANSPARENCIA/Ordem%20Cronologica/Outubro/LOCACOES/FATURA_19000_2026_CERRADO_VIAGENS.pdf" TargetMode="External"/><Relationship Id="rId119" Type="http://schemas.openxmlformats.org/officeDocument/2006/relationships/hyperlink" Target="https://www.mpam.mp.br/images-j5/DOF/2026/TRANSPARENCIA/Ordem%20Cronologica/Outubro/LOCACOES/FATURA_723344970878_2026_COSAMA_TABATINGA.pdf" TargetMode="External"/><Relationship Id="rId44" Type="http://schemas.openxmlformats.org/officeDocument/2006/relationships/hyperlink" Target="https://www.mpam.mp.br/images-j5/DCCON/2026/TERMOS%20ADITIVOS%20-%20CONTRATO/2o%20TA%20ao%20CT%20019-2024.pdf" TargetMode="External"/><Relationship Id="rId60" Type="http://schemas.openxmlformats.org/officeDocument/2006/relationships/hyperlink" Target="https://www.mpam.mp.br/images/CCT_n%C2%BA_07-2024-MP-PGJ_2d3d7.pdf" TargetMode="External"/><Relationship Id="rId65" Type="http://schemas.openxmlformats.org/officeDocument/2006/relationships/hyperlink" Target="https://www.mpam.mp.br/images-j5/DCCON/Termo%20Aditivo%20-%202025/5o%20TA%20ao%20CT%20035-2021.pdf" TargetMode="External"/><Relationship Id="rId81" Type="http://schemas.openxmlformats.org/officeDocument/2006/relationships/hyperlink" Target="https://www.mpam.mp.br/images-j5/DCCON/2026/TERMOS%20ADITIVOS%20-%20CONTRATO/3o%20TA%20AO%20CT%20018-2025.pdf" TargetMode="External"/><Relationship Id="rId86" Type="http://schemas.openxmlformats.org/officeDocument/2006/relationships/hyperlink" Target="https://www.mpam.mp.br/images-j5/DCCON/2026/TERMOS%20ADITIVOS%20-%20CONTRATO/3o%20TA%20AO%20CT%20015-2023.pdf" TargetMode="External"/><Relationship Id="rId130" Type="http://schemas.openxmlformats.org/officeDocument/2006/relationships/hyperlink" Target="https://www.mpam.mp.br/images-j5/DOF/2026/TRANSPARENCIA/Ordem%20Cronologica/Outubro/LOCACOES/NFS_66684_2026_MODULO.pdf" TargetMode="External"/><Relationship Id="rId135" Type="http://schemas.openxmlformats.org/officeDocument/2006/relationships/hyperlink" Target="https://www.mpam.mp.br/images-j5/DOF/2026/TRANSPARENCIA/Ordem%20Cronologica/Outubro/LOCACOES/NFS_984_2026_JF_ENGENHARIA.pdf" TargetMode="External"/><Relationship Id="rId151" Type="http://schemas.openxmlformats.org/officeDocument/2006/relationships/hyperlink" Target="https://www.mpam.mp.br/images-j5/DOF/2026/TRANSPARENCIA/Ordem%20Cronologica/Outubro/LOCACOES/FATURA_84894_2026_CORREIOS.pdf" TargetMode="External"/><Relationship Id="rId13" Type="http://schemas.openxmlformats.org/officeDocument/2006/relationships/hyperlink" Target="https://www.mpam.mp.br/images-j5/DOF/2026/TRANSPARENCIA/Ordem%20Cronologica/Outubro/SERVICOS/NFS_521_2026_VIA_DIRETA.pdf" TargetMode="External"/><Relationship Id="rId18" Type="http://schemas.openxmlformats.org/officeDocument/2006/relationships/hyperlink" Target="https://www.mpam.mp.br/images-j5/DOF/2026/TRANSPARENCIA/Ordem%20Cronologica/Outubro/SERVICOS/BOLETO_%208307595636_2026_CREA_AM.pdf" TargetMode="External"/><Relationship Id="rId39" Type="http://schemas.openxmlformats.org/officeDocument/2006/relationships/hyperlink" Target="https://www.mpam.mp.br/images-j5/DCCON/2026/TERMOS%20ADITIVOS%20-%20CONTRATO/6o%20TA%20CT%20025-2022.pdf" TargetMode="External"/><Relationship Id="rId109" Type="http://schemas.openxmlformats.org/officeDocument/2006/relationships/hyperlink" Target="https://www.mpam.mp.br/images-j5/DOF/2026/TRANSPARENCIA/Ordem%20Cronologica/Outubro/LOCACOES/NFS_222_2026_CONTEMPORANEO.pdf" TargetMode="External"/><Relationship Id="rId34" Type="http://schemas.openxmlformats.org/officeDocument/2006/relationships/hyperlink" Target="https://www.mpam.mp.br/images-j5/DOF/2026/TRANSPARENCIA/Ordem%20Cronologica/Outubro/SERVICOS/FATURA_04113101_2026_AMBAR_ENERGIA.pdf" TargetMode="External"/><Relationship Id="rId50" Type="http://schemas.openxmlformats.org/officeDocument/2006/relationships/hyperlink" Target="https://www.mpam.mp.br/images-j5/DCCON/2026/CONTRATOS/CT%20007-2026.pdf" TargetMode="External"/><Relationship Id="rId55" Type="http://schemas.openxmlformats.org/officeDocument/2006/relationships/hyperlink" Target="https://www.mpam.mp.br/images-j5/DCCON/2026/TERMOS%20ADITIVOS%20-%20CONTRATO/2o%20TA%20AO%20CT%20023-2024.pdf" TargetMode="External"/><Relationship Id="rId76" Type="http://schemas.openxmlformats.org/officeDocument/2006/relationships/hyperlink" Target="https://www.mpam.mp.br/images-j5/DCCON/2026/TERMOS%20ADITIVOS%20-%20CONTRATO/3o%20TA%20AO%20CT%20007-2023.pdf" TargetMode="External"/><Relationship Id="rId97" Type="http://schemas.openxmlformats.org/officeDocument/2006/relationships/hyperlink" Target="https://www.mpam.mp.br/images-j5/DCCON/2026/TERMOS%20ADITIVOS%20-%20CONTRATO/4o%20TA%20ao%20CT%20019-2023.pdf" TargetMode="External"/><Relationship Id="rId104" Type="http://schemas.openxmlformats.org/officeDocument/2006/relationships/hyperlink" Target="https://www.mpam.mp.br/images-j5/DOF/2026/TRANSPARENCIA/Ordem%20Cronologica/Outubro/LOCACOES/NFS_232_2026_RICARDO_ALESANDRE.pdf" TargetMode="External"/><Relationship Id="rId120" Type="http://schemas.openxmlformats.org/officeDocument/2006/relationships/hyperlink" Target="https://www.mpam.mp.br/images-j5/DOF/2026/TRANSPARENCIA/Ordem%20Cronologica/Outubro/LOCACOES/FATURA_7233449707629_2026_COSAMA_CAREIRO_DA_VARZEA.pdf" TargetMode="External"/><Relationship Id="rId125" Type="http://schemas.openxmlformats.org/officeDocument/2006/relationships/hyperlink" Target="https://www.mpam.mp.br/images-j5/DOF/2026/TRANSPARENCIA/Ordem%20Cronologica/Outubro/LOCACOES/NFS_213_2026_CONTEMPORANEO.pdf" TargetMode="External"/><Relationship Id="rId141" Type="http://schemas.openxmlformats.org/officeDocument/2006/relationships/hyperlink" Target="https://www.mpam.mp.br/images-j5/DOF/2026/TRANSPARENCIA/Ordem%20Cronologica/Outubro/LOCACOES/NFS_0379099_2026_PRIME.pdf" TargetMode="External"/><Relationship Id="rId146" Type="http://schemas.openxmlformats.org/officeDocument/2006/relationships/hyperlink" Target="https://www.mpam.mp.br/images-j5/DOF/2026/TRANSPARENCIA/Ordem%20Cronologica/Outubro/LOCACOES/NFS_423_2026_ANA_STEFANIE.pdf" TargetMode="External"/><Relationship Id="rId7" Type="http://schemas.openxmlformats.org/officeDocument/2006/relationships/hyperlink" Target="https://www.mpam.mp.br/images-j5/DOF/2026/TRANSPARENCIA/Ordem%20Cronologica/Outubro/SERVICOS/NFS_199_2026_CONTEMPORANEO.pdf" TargetMode="External"/><Relationship Id="rId71" Type="http://schemas.openxmlformats.org/officeDocument/2006/relationships/hyperlink" Target="https://www.mpam.mp.br/images/CC_005-2025_fe9a8.pdf" TargetMode="External"/><Relationship Id="rId92" Type="http://schemas.openxmlformats.org/officeDocument/2006/relationships/hyperlink" Target="https://www.mpam.mp.br/images/1%C2%BA_TA_%C3%A0_CC_006-2022_-_MP-PGJ_db10d.pdf" TargetMode="External"/><Relationship Id="rId2" Type="http://schemas.openxmlformats.org/officeDocument/2006/relationships/hyperlink" Target="https://www.mpam.mp.br/images-j5/DOF/2026/TRANSPARENCIA/Ordem%20Cronologica/Outubro/SERVICOS/NFS_5627_2026_LOGIC_PRO.pdf" TargetMode="External"/><Relationship Id="rId29" Type="http://schemas.openxmlformats.org/officeDocument/2006/relationships/hyperlink" Target="https://www.mpam.mp.br/images-j5/DOF/2026/TRANSPARENCIA/Ordem%20Cronologica/Outubro/SERVICOS/FATURA_2788028_2026_MANAUS_AMBIENTAL.pdf" TargetMode="External"/><Relationship Id="rId24" Type="http://schemas.openxmlformats.org/officeDocument/2006/relationships/hyperlink" Target="https://www.mpam.mp.br/images-j5/DOF/2026/TRANSPARENCIA/Ordem%20Cronologica/Outubro/SERVICOS/FATURA_37_2026_PREVILEMOS.pdf" TargetMode="External"/><Relationship Id="rId40" Type="http://schemas.openxmlformats.org/officeDocument/2006/relationships/hyperlink" Target="https://www.mpam.mp.br/images-j5/DCCON/2026/TERMOS%20ADITIVOS%20-%20CONTRATO/2o%20TA%20a%20CC%20006-2023.pdf" TargetMode="External"/><Relationship Id="rId45" Type="http://schemas.openxmlformats.org/officeDocument/2006/relationships/hyperlink" Target="https://www.mpam.mp.br/images-j5/DCCON/2026/TERMOS%20ADITIVOS%20-%20CONTRATO/3o%20TA%20a%20CC%20007-2023.pdf" TargetMode="External"/><Relationship Id="rId66" Type="http://schemas.openxmlformats.org/officeDocument/2006/relationships/hyperlink" Target="https://www.mpam.mp.br/images-j5/DCCON/2026/CONTRATOS/CT%20004-2026.pdf" TargetMode="External"/><Relationship Id="rId87" Type="http://schemas.openxmlformats.org/officeDocument/2006/relationships/hyperlink" Target="https://www.mpam.mp.br/images-j5/DCCON/Termo%20Aditivo%20-%202025/1o%20TA%20ao%20CT%20001-2024.pdf" TargetMode="External"/><Relationship Id="rId110" Type="http://schemas.openxmlformats.org/officeDocument/2006/relationships/hyperlink" Target="https://www.mpam.mp.br/images-j5/DOF/2026/TRANSPARENCIA/Ordem%20Cronologica/Outubro/LOCACOES/NFS_88_2026_NORTHSERVICE.pdf" TargetMode="External"/><Relationship Id="rId115" Type="http://schemas.openxmlformats.org/officeDocument/2006/relationships/hyperlink" Target="https://www.mpam.mp.br/images-j5/DOF/2026/TRANSPARENCIA/Ordem%20Cronologica/Outubro/LOCACOES/FATURA_7233450101506_2026_COSAMA_JURUA.pdf" TargetMode="External"/><Relationship Id="rId131" Type="http://schemas.openxmlformats.org/officeDocument/2006/relationships/hyperlink" Target="https://www.mpam.mp.br/images-j5/DOF/2026/TRANSPARENCIA/Ordem%20Cronologica/Outubro/LOCACOES/NFS_0437092_2026_PRIME.pdf" TargetMode="External"/><Relationship Id="rId136" Type="http://schemas.openxmlformats.org/officeDocument/2006/relationships/hyperlink" Target="https://www.mpam.mp.br/images-j5/DOF/2026/TRANSPARENCIA/Ordem%20Cronologica/Outubro/LOCACOES/NFS_984_2026_JF_ENGENHARIA.pdf" TargetMode="External"/><Relationship Id="rId61" Type="http://schemas.openxmlformats.org/officeDocument/2006/relationships/hyperlink" Target="https://www.mpam.mp.br/images/CT_08-2023_-_MP-PGJ_dc9c9.pdf" TargetMode="External"/><Relationship Id="rId82" Type="http://schemas.openxmlformats.org/officeDocument/2006/relationships/hyperlink" Target="https://www.mpam.mp.br/images/1%C2%BA_TA_ao_CT_022-2023_-_MP-PGJ_409ed.pdf" TargetMode="External"/><Relationship Id="rId152" Type="http://schemas.openxmlformats.org/officeDocument/2006/relationships/hyperlink" Target="https://www.mpam.mp.br/images-j5/DOF/2026/TRANSPARENCIA/Ordem%20Cronologica/Outubro/LOCACOES/NFS_205_2026_CONTEMPORANEO.pdf" TargetMode="External"/><Relationship Id="rId19" Type="http://schemas.openxmlformats.org/officeDocument/2006/relationships/hyperlink" Target="https://www.mpam.mp.br/images-j5/DOF/2026/TRANSPARENCIA/Ordem%20Cronologica/Outubro/SERVICOS/FATURA_23074_2026_SAAE_ITACOATIARA.pdf" TargetMode="External"/><Relationship Id="rId14" Type="http://schemas.openxmlformats.org/officeDocument/2006/relationships/hyperlink" Target="https://www.mpam.mp.br/images-j5/DOF/2026/TRANSPARENCIA/Ordem%20Cronologica/Outubro/SERVICOS/NFS_476_2026_VIA_DIRETA.pdf" TargetMode="External"/><Relationship Id="rId30" Type="http://schemas.openxmlformats.org/officeDocument/2006/relationships/hyperlink" Target="https://www.mpam.mp.br/images-j5/DOF/2026/TRANSPARENCIA/Ordem%20Cronologica/Outubro/SERVICOS/NFS_114_2026_G_REFRIGERACAO.pdf" TargetMode="External"/><Relationship Id="rId35" Type="http://schemas.openxmlformats.org/officeDocument/2006/relationships/hyperlink" Target="https://www.mpam.mp.br/images-j5/DCCON/2026/TERMOS%20ADITIVOS%20-%20CONTRATO/1o%20TA%20ao%20CT%20027-2024.pdf" TargetMode="External"/><Relationship Id="rId56" Type="http://schemas.openxmlformats.org/officeDocument/2006/relationships/hyperlink" Target="https://www.mpam.mp.br/images-j5/DCCON/2026/TERMOS%20ADITIVOS%20-%20CONTRATO/2o%20TA%20AO%20CT%20023-2024.pdf" TargetMode="External"/><Relationship Id="rId77" Type="http://schemas.openxmlformats.org/officeDocument/2006/relationships/hyperlink" Target="https://www.mpam.mp.br/images-j5/DCCON/Termo%20Aditivo%20-%202025/4o%20TA%20AO%20CT%20033-2021.pdf" TargetMode="External"/><Relationship Id="rId100" Type="http://schemas.openxmlformats.org/officeDocument/2006/relationships/hyperlink" Target="https://www.mpam.mp.br/images-j5/DCCON/2026/TERMOS%20ADITIVOS%20-%20CONTRATO/2o%20TA%20AO%20CT%20023-2024.pdf" TargetMode="External"/><Relationship Id="rId105" Type="http://schemas.openxmlformats.org/officeDocument/2006/relationships/hyperlink" Target="https://www.mpam.mp.br/images-j5/DOF/2026/TRANSPARENCIA/Ordem%20Cronologica/Outubro/LOCACOES/NFS_548_2026_VIA_DIRETA.pdf" TargetMode="External"/><Relationship Id="rId126" Type="http://schemas.openxmlformats.org/officeDocument/2006/relationships/hyperlink" Target="https://www.mpam.mp.br/images-j5/DOF/2026/TRANSPARENCIA/Ordem%20Cronologica/Outubro/LOCACOES/NFS_43_2026_TALENTOS_SERVICOS.pdf" TargetMode="External"/><Relationship Id="rId147" Type="http://schemas.openxmlformats.org/officeDocument/2006/relationships/hyperlink" Target="https://www.mpam.mp.br/images-j5/DOF/2026/TRANSPARENCIA/Ordem%20Cronologica/Outubro/LOCACOES/NFS_422_2026_ANA_STEFANIE.pdf" TargetMode="External"/><Relationship Id="rId8" Type="http://schemas.openxmlformats.org/officeDocument/2006/relationships/hyperlink" Target="https://www.mpam.mp.br/images-j5/DOF/2026/TRANSPARENCIA/Ordem%20Cronologica/Outubro/SERVICOS/NFS_0371103_2026_LINK_CARD.pdf" TargetMode="External"/><Relationship Id="rId51" Type="http://schemas.openxmlformats.org/officeDocument/2006/relationships/hyperlink" Target="https://www.mpam.mp.br/images-j5/DCCON/2026/CONTRATOS/CT%20007-2026.pdf" TargetMode="External"/><Relationship Id="rId72" Type="http://schemas.openxmlformats.org/officeDocument/2006/relationships/hyperlink" Target="https://www.mpam.mp.br/images/4%C2%BA_TA_ao_CT_019-2021_9db96.pdf" TargetMode="External"/><Relationship Id="rId93" Type="http://schemas.openxmlformats.org/officeDocument/2006/relationships/hyperlink" Target="https://www.mpam.mp.br/images/1%C2%BA_TA_%C3%A0_CC_006-2022_-_MP-PGJ_db10d.pdf" TargetMode="External"/><Relationship Id="rId98" Type="http://schemas.openxmlformats.org/officeDocument/2006/relationships/hyperlink" Target="https://www.mpam.mp.br/images-j5/DCCON/2026/TERMOS%20ADITIVOS%20-%20CONTRATO/1o%20TA%20AO%20CT%20005-2025.pdf" TargetMode="External"/><Relationship Id="rId121" Type="http://schemas.openxmlformats.org/officeDocument/2006/relationships/hyperlink" Target="https://www.mpam.mp.br/images-j5/DOF/2026/TRANSPARENCIA/Ordem%20Cronologica/Outubro/LOCACOES/NFS_30_2026_TALENTOS.pdf" TargetMode="External"/><Relationship Id="rId142" Type="http://schemas.openxmlformats.org/officeDocument/2006/relationships/hyperlink" Target="https://www.mpam.mp.br/images-j5/DOF/2026/TRANSPARENCIA/Ordem%20Cronologica/Outubro/LOCACOES/NFS_3227_2026_FIOS_TECNOLOGIA.pdf" TargetMode="External"/><Relationship Id="rId3" Type="http://schemas.openxmlformats.org/officeDocument/2006/relationships/hyperlink" Target="https://www.mpam.mp.br/images-j5/DOF/2026/TRANSPARENCIA/Ordem%20Cronologica/Outubro/SERVICOS/NFS_56_2026_B_M_J_COMERCIAL.pdf" TargetMode="External"/><Relationship Id="rId25" Type="http://schemas.openxmlformats.org/officeDocument/2006/relationships/hyperlink" Target="https://www.mpam.mp.br/images-j5/DOF/2026/TRANSPARENCIA/Ordem%20Cronologica/Outubro/SERVICOS/NFS_1121_2026_2KS.pdf" TargetMode="External"/><Relationship Id="rId46" Type="http://schemas.openxmlformats.org/officeDocument/2006/relationships/hyperlink" Target="https://www.mpam.mp.br/images-j5/DCCON/2026/TERMOS%20ADITIVOS%20-%20CONTRATO/2o%20TA%20ao%20CT%20017-2024.pdf" TargetMode="External"/><Relationship Id="rId67" Type="http://schemas.openxmlformats.org/officeDocument/2006/relationships/hyperlink" Target="https://www.mpam.mp.br/images/CT_019-2025_e6af8.pdf" TargetMode="External"/><Relationship Id="rId116" Type="http://schemas.openxmlformats.org/officeDocument/2006/relationships/hyperlink" Target="https://www.mpam.mp.br/images-j5/DOF/2026/TRANSPARENCIA/Ordem%20Cronologica/Outubro/LOCACOES/FATURA_7233449699214_2026_COSAMA_CARAUARI.pdf" TargetMode="External"/><Relationship Id="rId137" Type="http://schemas.openxmlformats.org/officeDocument/2006/relationships/hyperlink" Target="https://www.mpam.mp.br/images-j5/DOF/2026/TRANSPARENCIA/Ordem%20Cronologica/Outubro/LOCACOES/NFS_4054_2026_K_R_G_TEIXEIRA.pdf" TargetMode="External"/><Relationship Id="rId20" Type="http://schemas.openxmlformats.org/officeDocument/2006/relationships/hyperlink" Target="https://www.mpam.mp.br/images-j5/DOF/2026/TRANSPARENCIA/Ordem%20Cronologica/Outubro/SERVICOS/NFS_4100_2026_EYES_NWHERE.pdf" TargetMode="External"/><Relationship Id="rId41" Type="http://schemas.openxmlformats.org/officeDocument/2006/relationships/hyperlink" Target="https://www.mpam.mp.br/images-j5/DCCON/2026/TERMOS%20ADITIVOS%20-%20CONTRATO/3o%20TA%20AO%20CT%20015-2023.pdf" TargetMode="External"/><Relationship Id="rId62" Type="http://schemas.openxmlformats.org/officeDocument/2006/relationships/hyperlink" Target="https://www.mpam.mp.br/images/CT_n_019-2021-MP-PGJ_60243.pdf" TargetMode="External"/><Relationship Id="rId83" Type="http://schemas.openxmlformats.org/officeDocument/2006/relationships/hyperlink" Target="https://www.mpam.mp.br/images-j5/DCCON/2026/CONTRATOS/CT%20022-2026.pdf" TargetMode="External"/><Relationship Id="rId88" Type="http://schemas.openxmlformats.org/officeDocument/2006/relationships/hyperlink" Target="https://www.mpam.mp.br/images/1%C2%BA_TA_%C3%A0_CC_007-2024_c8107.pdf" TargetMode="External"/><Relationship Id="rId111" Type="http://schemas.openxmlformats.org/officeDocument/2006/relationships/hyperlink" Target="https://www.mpam.mp.br/images-j5/DOF/2026/TRANSPARENCIA/Ordem%20Cronologica/Outubro/LOCACOES/NFS_40778319_2026_GOSHME.pdf" TargetMode="External"/><Relationship Id="rId132" Type="http://schemas.openxmlformats.org/officeDocument/2006/relationships/hyperlink" Target="https://www.mpam.mp.br/images-j5/DOF/2026/TRANSPARENCIA/Ordem%20Cronologica/Outubro/LOCACOES/NFS_0437091_2026_PRIME.pdf" TargetMode="External"/><Relationship Id="rId153" Type="http://schemas.openxmlformats.org/officeDocument/2006/relationships/hyperlink" Target="https://www.mpam.mp.br/images-j5/DOF/2026/TRANSPARENCIA/Ordem%20Cronologica/Outubro/LOCACOES/RECIBO_04_2026_COENCIL.pdf" TargetMode="External"/><Relationship Id="rId15" Type="http://schemas.openxmlformats.org/officeDocument/2006/relationships/hyperlink" Target="https://www.mpam.mp.br/images-j5/DOF/2026/TRANSPARENCIA/Ordem%20Cronologica/Outubro/SERVICOS/NFS_81_2026_NORTHSERVICE.pdf" TargetMode="External"/><Relationship Id="rId36" Type="http://schemas.openxmlformats.org/officeDocument/2006/relationships/hyperlink" Target="https://www.mpam.mp.br/images-j5/DCCON/2026/TERMOS%20ADITIVOS%20-%20CONTRATO/1o%20TA%20ao%20CT%20027-2024.pdf" TargetMode="External"/><Relationship Id="rId57" Type="http://schemas.openxmlformats.org/officeDocument/2006/relationships/hyperlink" Target="https://www.mpam.mp.br/images/1%C2%BA_TA_ao_CT_004-2023_-_MP-PGJ_67ebc.pdf" TargetMode="External"/><Relationship Id="rId106" Type="http://schemas.openxmlformats.org/officeDocument/2006/relationships/hyperlink" Target="https://www.mpam.mp.br/images-j5/DOF/2026/TRANSPARENCIA/Ordem%20Cronologica/Outubro/LOCACOES/NFS_548_2026_VIA_DIRETA.pdf" TargetMode="External"/><Relationship Id="rId127" Type="http://schemas.openxmlformats.org/officeDocument/2006/relationships/hyperlink" Target="https://www.mpam.mp.br/images-j5/DOF/2026/TRANSPARENCIA/Ordem%20Cronologica/Outubro/LOCACOES/FATURA_009_2026_MBM_SEGURADORA.pdf" TargetMode="External"/><Relationship Id="rId10" Type="http://schemas.openxmlformats.org/officeDocument/2006/relationships/hyperlink" Target="https://www.mpam.mp.br/images-j5/DOF/2026/TRANSPARENCIA/Ordem%20Cronologica/Outubro/SERVICOS/NFS_22_2026_SERVIX.pdf" TargetMode="External"/><Relationship Id="rId31" Type="http://schemas.openxmlformats.org/officeDocument/2006/relationships/hyperlink" Target="https://www.mpam.mp.br/images-j5/DOF/2026/TRANSPARENCIA/Ordem%20Cronologica/Outubro/SERVICOS/FATURA_2460452_2026_MANAUS_AMBIENTAL.pdf" TargetMode="External"/><Relationship Id="rId52" Type="http://schemas.openxmlformats.org/officeDocument/2006/relationships/hyperlink" Target="https://www.mpam.mp.br/images-j5/DCCON/2026/CONTRATOS/CT%20019-2026.pdf" TargetMode="External"/><Relationship Id="rId73" Type="http://schemas.openxmlformats.org/officeDocument/2006/relationships/hyperlink" Target="https://www.mpam.mp.br/images-j5/DCCON/2026/TERMOS%20ADITIVOS%20-%20CONTRATO/3o%20TA%20ao%20CT%20024-2023.pdf" TargetMode="External"/><Relationship Id="rId78" Type="http://schemas.openxmlformats.org/officeDocument/2006/relationships/hyperlink" Target="https://www.mpam.mp.br/images-j5/DCCON/Termo%20Aditivo%20-%202025/4o%20TA%20AO%20CT%20033-2021.pdf" TargetMode="External"/><Relationship Id="rId94" Type="http://schemas.openxmlformats.org/officeDocument/2006/relationships/hyperlink" Target="https://www.mpam.mp.br/images/1%C2%BA_TA_%C3%A0_CC_006-2022_-_MP-PGJ_db10d.pdf" TargetMode="External"/><Relationship Id="rId99" Type="http://schemas.openxmlformats.org/officeDocument/2006/relationships/hyperlink" Target="https://www.mpam.mp.br/images-j5/DCCON/2026/TERMOS%20ADITIVOS%20-%20CONTRATO/2o%20TA%20AO%20CT%20023-2024.pdf" TargetMode="External"/><Relationship Id="rId101" Type="http://schemas.openxmlformats.org/officeDocument/2006/relationships/hyperlink" Target="https://www.mpam.mp.br/images-j5/DCCON/2026/TERMOS%20ADITIVOS%20-%20CONTRATO/2o%20TA%20AO%20CT%20023-2024.pdf" TargetMode="External"/><Relationship Id="rId122" Type="http://schemas.openxmlformats.org/officeDocument/2006/relationships/hyperlink" Target="https://www.mpam.mp.br/images-j5/DOF/2026/TRANSPARENCIA/Ordem%20Cronologica/Outubro/LOCACOES/BOLETO_202610200001207968_2026_TELEFONICA_BRASIL.pdf" TargetMode="External"/><Relationship Id="rId143" Type="http://schemas.openxmlformats.org/officeDocument/2006/relationships/hyperlink" Target="https://www.mpam.mp.br/images-j5/DOF/2026/TRANSPARENCIA/Ordem%20Cronologica/Outubro/LOCACOES/NFS_724_2026_ALFAMA.pdf" TargetMode="External"/><Relationship Id="rId148" Type="http://schemas.openxmlformats.org/officeDocument/2006/relationships/hyperlink" Target="https://www.mpam.mp.br/images-j5/DOF/2026/TRANSPARENCIA/Ordem%20Cronologica/Outubro/LOCACOES/NFS_270_2026_MACRO.pdf" TargetMode="External"/><Relationship Id="rId4" Type="http://schemas.openxmlformats.org/officeDocument/2006/relationships/hyperlink" Target="https://www.mpam.mp.br/images-j5/DOF/2026/TRANSPARENCIA/Ordem%20Cronologica/Outubro/SERVICOS/FATURA_008_2026_NBM.pdf" TargetMode="External"/><Relationship Id="rId9" Type="http://schemas.openxmlformats.org/officeDocument/2006/relationships/hyperlink" Target="https://www.mpam.mp.br/images-j5/DOF/2026/TRANSPARENCIA/Ordem%20Cronologica/Outubro/SERVICOS/NFS_21_2026_SERVIX.pdf" TargetMode="External"/><Relationship Id="rId26" Type="http://schemas.openxmlformats.org/officeDocument/2006/relationships/hyperlink" Target="https://www.mpam.mp.br/images-j5/DOF/2026/TRANSPARENCIA/Ordem%20Cronologica/Outubro/SERVICOS/NFS_735_2026_CASA_NOVA.pdf" TargetMode="External"/><Relationship Id="rId47" Type="http://schemas.openxmlformats.org/officeDocument/2006/relationships/hyperlink" Target="https://www.mpam.mp.br/images-j5/DCCON/2026/TERMOS%20ADITIVOS%20-%20CONTRATO/4o%20TA%20AO%20CT%20010-2023.pdf" TargetMode="External"/><Relationship Id="rId68" Type="http://schemas.openxmlformats.org/officeDocument/2006/relationships/hyperlink" Target="https://www.mpam.mp.br/images/CT_019-2025_e6af8.pdf" TargetMode="External"/><Relationship Id="rId89" Type="http://schemas.openxmlformats.org/officeDocument/2006/relationships/hyperlink" Target="https://www.mpam.mp.br/images-j5/DCCON/2026/TERMOS%20ADITIVOS%20-%20CONTRATO/4o%20TA%20AO%20CT%20016-2023.pdf" TargetMode="External"/><Relationship Id="rId112" Type="http://schemas.openxmlformats.org/officeDocument/2006/relationships/hyperlink" Target="https://www.mpam.mp.br/images-j5/DOF/2026/TRANSPARENCIA/Ordem%20Cronologica/Outubro/LOCACOES/NFS_87_2026_SINESTESICA_COMUNICACAO.pdf" TargetMode="External"/><Relationship Id="rId133" Type="http://schemas.openxmlformats.org/officeDocument/2006/relationships/hyperlink" Target="https://www.mpam.mp.br/images-j5/DOF/2026/TRANSPARENCIA/Ordem%20Cronologica/Outubro/LOCACOES/NFS_09057474_2026_PLUXEE.pdf" TargetMode="External"/><Relationship Id="rId154" Type="http://schemas.openxmlformats.org/officeDocument/2006/relationships/printerSettings" Target="../printerSettings/printerSettings1.bin"/><Relationship Id="rId16" Type="http://schemas.openxmlformats.org/officeDocument/2006/relationships/hyperlink" Target="https://www.mpam.mp.br/images-j5/DOF/2026/TRANSPARENCIA/Ordem%20Cronologica/Outubro/SERVICOS/NFS_54_2026_CREDENCIAL.pdf" TargetMode="External"/><Relationship Id="rId37" Type="http://schemas.openxmlformats.org/officeDocument/2006/relationships/hyperlink" Target="https://www.mpam.mp.br/images-j5/DCCON/2026/TERMOS%20ADITIVOS%20-%20CONTRATO/2o%20TA%20a%20CC%20006-2023.pdf" TargetMode="External"/><Relationship Id="rId58" Type="http://schemas.openxmlformats.org/officeDocument/2006/relationships/hyperlink" Target="https://www.mpam.mp.br/images/1%C2%BA_TA_ao_CT_004-2023_-_MP-PGJ_67ebc.pdf" TargetMode="External"/><Relationship Id="rId79" Type="http://schemas.openxmlformats.org/officeDocument/2006/relationships/hyperlink" Target="https://www.mpam.mp.br/images-j5/DCCON/2026/CARTAS-CONTRATO/CC%20012-2026.pdf" TargetMode="External"/><Relationship Id="rId102" Type="http://schemas.openxmlformats.org/officeDocument/2006/relationships/hyperlink" Target="https://www.mpam.mp.br/images-j5/DCCON/2026/TERMOS%20ADITIVOS%20-%20CONTRATO/4o%20TA%20ao%20CT%20019-2023.pdf" TargetMode="External"/><Relationship Id="rId123" Type="http://schemas.openxmlformats.org/officeDocument/2006/relationships/hyperlink" Target="https://www.mpam.mp.br/images-j5/DOF/2026/TRANSPARENCIA/Ordem%20Cronologica/Outubro/LOCACOES/NFS_30_2026_TALENTOS.pdf" TargetMode="External"/><Relationship Id="rId144" Type="http://schemas.openxmlformats.org/officeDocument/2006/relationships/hyperlink" Target="https://www.mpam.mp.br/images-j5/DOF/2026/TRANSPARENCIA/Ordem%20Cronologica/Outubro/LOCACOES/NFS_3675_2026_SOFTPLAN.pdf" TargetMode="External"/><Relationship Id="rId90" Type="http://schemas.openxmlformats.org/officeDocument/2006/relationships/hyperlink" Target="https://www.mpam.mp.br/images/1%C2%BA_TA_%C3%A0_CC_006-2022_-_MP-PGJ_db1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600B-CBC7-4699-AE88-5C558E275F0E}">
  <sheetPr>
    <pageSetUpPr fitToPage="1"/>
  </sheetPr>
  <dimension ref="A1:N185"/>
  <sheetViews>
    <sheetView tabSelected="1" zoomScale="85" zoomScaleNormal="85" zoomScaleSheetLayoutView="80" workbookViewId="0">
      <selection activeCell="G104" sqref="G104"/>
    </sheetView>
  </sheetViews>
  <sheetFormatPr defaultRowHeight="15"/>
  <cols>
    <col min="1" max="1" width="13.7109375" customWidth="1"/>
    <col min="2" max="2" width="14.7109375" customWidth="1"/>
    <col min="3" max="3" width="20.28515625" customWidth="1"/>
    <col min="4" max="4" width="45.28515625" customWidth="1"/>
    <col min="5" max="5" width="29.5703125" style="41" customWidth="1"/>
    <col min="6" max="6" width="24.140625" style="42" customWidth="1"/>
    <col min="7" max="7" width="16.42578125" bestFit="1" customWidth="1"/>
    <col min="8" max="8" width="11.140625" hidden="1" customWidth="1"/>
    <col min="9" max="9" width="16.140625" hidden="1" customWidth="1"/>
    <col min="10" max="10" width="17.7109375" customWidth="1"/>
    <col min="11" max="11" width="17.42578125" customWidth="1"/>
    <col min="12" max="12" width="15.5703125" customWidth="1"/>
    <col min="13" max="13" width="14.7109375" customWidth="1"/>
    <col min="14" max="14" width="14.42578125" customWidth="1"/>
    <col min="16" max="16" width="10.85546875" bestFit="1" customWidth="1"/>
    <col min="17" max="17" width="10.5703125" bestFit="1" customWidth="1"/>
  </cols>
  <sheetData>
    <row r="1" spans="1:13" ht="77.099999999999994" customHeight="1">
      <c r="C1" s="1"/>
      <c r="D1" s="1"/>
      <c r="E1" s="2"/>
      <c r="F1" s="3"/>
      <c r="G1" s="4"/>
      <c r="H1" s="4"/>
      <c r="I1" s="4"/>
      <c r="J1" s="1"/>
    </row>
    <row r="2" spans="1:13" ht="18" customHeight="1">
      <c r="A2" s="5" t="str">
        <f>[1]Bens!M2</f>
        <v>OUTUBRO/2026</v>
      </c>
      <c r="B2" s="5"/>
      <c r="C2" s="5"/>
      <c r="D2" s="5"/>
      <c r="E2" s="5"/>
      <c r="F2" s="5"/>
      <c r="G2" s="5"/>
      <c r="H2" s="5"/>
      <c r="I2" s="5"/>
      <c r="J2" s="5"/>
      <c r="K2" s="5"/>
      <c r="L2" s="5"/>
      <c r="M2" s="5"/>
    </row>
    <row r="3" spans="1:13" ht="20.25" customHeight="1">
      <c r="A3" s="6" t="s">
        <v>0</v>
      </c>
      <c r="B3" s="6"/>
      <c r="C3" s="6"/>
      <c r="D3" s="6"/>
      <c r="E3" s="6"/>
      <c r="F3" s="3"/>
      <c r="G3" s="4"/>
      <c r="H3" s="4"/>
      <c r="I3" s="4"/>
      <c r="J3" s="1"/>
    </row>
    <row r="4" spans="1:13" ht="15" customHeight="1">
      <c r="E4" s="2"/>
      <c r="F4" s="3"/>
    </row>
    <row r="5" spans="1:13" ht="18" customHeight="1">
      <c r="A5" s="7" t="s">
        <v>1</v>
      </c>
      <c r="B5" s="7"/>
      <c r="C5" s="7"/>
      <c r="D5" s="7"/>
      <c r="E5" s="7"/>
      <c r="F5" s="7"/>
      <c r="G5" s="7"/>
      <c r="H5" s="7"/>
      <c r="I5" s="7"/>
      <c r="J5" s="7"/>
      <c r="K5" s="7"/>
      <c r="L5" s="7"/>
    </row>
    <row r="6" spans="1:13" ht="31.5" customHeight="1">
      <c r="A6" s="8" t="s">
        <v>2</v>
      </c>
      <c r="B6" s="8" t="s">
        <v>3</v>
      </c>
      <c r="C6" s="9" t="s">
        <v>4</v>
      </c>
      <c r="D6" s="9" t="s">
        <v>5</v>
      </c>
      <c r="E6" s="8" t="s">
        <v>6</v>
      </c>
      <c r="F6" s="8" t="s">
        <v>7</v>
      </c>
      <c r="G6" s="8" t="s">
        <v>8</v>
      </c>
      <c r="H6" s="10" t="s">
        <v>9</v>
      </c>
      <c r="I6" s="10" t="s">
        <v>10</v>
      </c>
      <c r="J6" s="9" t="s">
        <v>11</v>
      </c>
      <c r="K6" s="9" t="s">
        <v>12</v>
      </c>
      <c r="L6" s="9" t="s">
        <v>13</v>
      </c>
      <c r="M6" s="9" t="s">
        <v>14</v>
      </c>
    </row>
    <row r="7" spans="1:13" s="19" customFormat="1" ht="135">
      <c r="A7" s="11" t="s">
        <v>15</v>
      </c>
      <c r="B7" s="12">
        <v>1</v>
      </c>
      <c r="C7" s="12">
        <v>82845322000104</v>
      </c>
      <c r="D7" s="12" t="s">
        <v>16</v>
      </c>
      <c r="E7" s="13" t="s">
        <v>17</v>
      </c>
      <c r="F7" s="14" t="s">
        <v>18</v>
      </c>
      <c r="G7" s="15">
        <v>46296</v>
      </c>
      <c r="H7" s="16" t="s">
        <v>19</v>
      </c>
      <c r="I7" s="17">
        <v>3355.73</v>
      </c>
      <c r="J7" s="15">
        <v>46297</v>
      </c>
      <c r="K7" s="12"/>
      <c r="L7" s="17">
        <f>161.08+3194.65</f>
        <v>3355.73</v>
      </c>
      <c r="M7" s="18" t="s">
        <v>20</v>
      </c>
    </row>
    <row r="8" spans="1:13" s="19" customFormat="1" ht="135">
      <c r="A8" s="11" t="s">
        <v>15</v>
      </c>
      <c r="B8" s="12">
        <v>2</v>
      </c>
      <c r="C8" s="12">
        <v>18422603000147</v>
      </c>
      <c r="D8" s="12" t="s">
        <v>21</v>
      </c>
      <c r="E8" s="20" t="s">
        <v>22</v>
      </c>
      <c r="F8" s="14" t="s">
        <v>23</v>
      </c>
      <c r="G8" s="15">
        <v>46296</v>
      </c>
      <c r="H8" s="18" t="s">
        <v>24</v>
      </c>
      <c r="I8" s="17">
        <v>7750</v>
      </c>
      <c r="J8" s="15">
        <v>46297</v>
      </c>
      <c r="K8" s="12"/>
      <c r="L8" s="17">
        <f>372+7378</f>
        <v>7750</v>
      </c>
      <c r="M8" s="18" t="s">
        <v>25</v>
      </c>
    </row>
    <row r="9" spans="1:13" s="19" customFormat="1" ht="225">
      <c r="A9" s="11" t="s">
        <v>15</v>
      </c>
      <c r="B9" s="12">
        <v>3</v>
      </c>
      <c r="C9" s="12">
        <v>84544469000181</v>
      </c>
      <c r="D9" s="12" t="s">
        <v>26</v>
      </c>
      <c r="E9" s="21" t="s">
        <v>27</v>
      </c>
      <c r="F9" s="14" t="s">
        <v>28</v>
      </c>
      <c r="G9" s="15">
        <v>46296</v>
      </c>
      <c r="H9" s="12" t="s">
        <v>29</v>
      </c>
      <c r="I9" s="17">
        <v>7350</v>
      </c>
      <c r="J9" s="15">
        <v>46297</v>
      </c>
      <c r="K9" s="12"/>
      <c r="L9" s="17">
        <f>367.5+6982.5</f>
        <v>7350</v>
      </c>
      <c r="M9" s="18" t="s">
        <v>30</v>
      </c>
    </row>
    <row r="10" spans="1:13" s="19" customFormat="1" ht="135">
      <c r="A10" s="11" t="s">
        <v>15</v>
      </c>
      <c r="B10" s="12">
        <v>4</v>
      </c>
      <c r="C10" s="12">
        <v>87883807000106</v>
      </c>
      <c r="D10" s="12" t="s">
        <v>31</v>
      </c>
      <c r="E10" s="20" t="s">
        <v>32</v>
      </c>
      <c r="F10" s="14" t="s">
        <v>33</v>
      </c>
      <c r="G10" s="15">
        <v>46296</v>
      </c>
      <c r="H10" s="18" t="s">
        <v>34</v>
      </c>
      <c r="I10" s="17">
        <v>221.4</v>
      </c>
      <c r="J10" s="15">
        <v>46297</v>
      </c>
      <c r="K10" s="12"/>
      <c r="L10" s="17">
        <f>5.31+216.09</f>
        <v>221.4</v>
      </c>
      <c r="M10" s="18" t="s">
        <v>35</v>
      </c>
    </row>
    <row r="11" spans="1:13" s="19" customFormat="1" ht="180">
      <c r="A11" s="11" t="s">
        <v>15</v>
      </c>
      <c r="B11" s="12">
        <v>5</v>
      </c>
      <c r="C11" s="12">
        <v>9199109000174</v>
      </c>
      <c r="D11" s="12" t="s">
        <v>36</v>
      </c>
      <c r="E11" s="21" t="s">
        <v>37</v>
      </c>
      <c r="F11" s="14" t="s">
        <v>38</v>
      </c>
      <c r="G11" s="15">
        <v>46296</v>
      </c>
      <c r="H11" s="18" t="s">
        <v>39</v>
      </c>
      <c r="I11" s="17">
        <v>23700</v>
      </c>
      <c r="J11" s="15">
        <v>46297</v>
      </c>
      <c r="K11" s="12"/>
      <c r="L11" s="17">
        <f>284.4+1185+22230.6</f>
        <v>23700</v>
      </c>
      <c r="M11" s="18" t="s">
        <v>40</v>
      </c>
    </row>
    <row r="12" spans="1:13" s="19" customFormat="1" ht="210">
      <c r="A12" s="11" t="s">
        <v>15</v>
      </c>
      <c r="B12" s="12">
        <v>6</v>
      </c>
      <c r="C12" s="12">
        <v>9199109000174</v>
      </c>
      <c r="D12" s="12" t="s">
        <v>36</v>
      </c>
      <c r="E12" s="21" t="s">
        <v>41</v>
      </c>
      <c r="F12" s="14" t="s">
        <v>42</v>
      </c>
      <c r="G12" s="15">
        <v>46296</v>
      </c>
      <c r="H12" s="18" t="s">
        <v>43</v>
      </c>
      <c r="I12" s="17">
        <v>3950</v>
      </c>
      <c r="J12" s="15">
        <v>46297</v>
      </c>
      <c r="K12" s="12"/>
      <c r="L12" s="17">
        <f>47.4+197.5+3705.1</f>
        <v>3950</v>
      </c>
      <c r="M12" s="18" t="s">
        <v>44</v>
      </c>
    </row>
    <row r="13" spans="1:13" s="19" customFormat="1" ht="195">
      <c r="A13" s="11" t="s">
        <v>15</v>
      </c>
      <c r="B13" s="12">
        <v>7</v>
      </c>
      <c r="C13" s="12">
        <v>9199109000174</v>
      </c>
      <c r="D13" s="12" t="s">
        <v>36</v>
      </c>
      <c r="E13" s="21" t="s">
        <v>45</v>
      </c>
      <c r="F13" s="14" t="s">
        <v>46</v>
      </c>
      <c r="G13" s="15">
        <v>46296</v>
      </c>
      <c r="H13" s="18" t="s">
        <v>47</v>
      </c>
      <c r="I13" s="22">
        <v>3160</v>
      </c>
      <c r="J13" s="15">
        <v>46297</v>
      </c>
      <c r="K13" s="12"/>
      <c r="L13" s="17">
        <f>37.92+158+2964.08</f>
        <v>3160</v>
      </c>
      <c r="M13" s="18" t="s">
        <v>48</v>
      </c>
    </row>
    <row r="14" spans="1:13" s="19" customFormat="1" ht="120">
      <c r="A14" s="11" t="s">
        <v>15</v>
      </c>
      <c r="B14" s="12">
        <v>8</v>
      </c>
      <c r="C14" s="12">
        <v>12039966000111</v>
      </c>
      <c r="D14" s="12" t="s">
        <v>49</v>
      </c>
      <c r="E14" s="20" t="s">
        <v>50</v>
      </c>
      <c r="F14" s="14" t="s">
        <v>51</v>
      </c>
      <c r="G14" s="15">
        <v>46296</v>
      </c>
      <c r="H14" s="18" t="s">
        <v>52</v>
      </c>
      <c r="I14" s="17">
        <v>48832.22</v>
      </c>
      <c r="J14" s="15">
        <v>46297</v>
      </c>
      <c r="K14" s="12"/>
      <c r="L14" s="17">
        <v>48832.22</v>
      </c>
      <c r="M14" s="18" t="s">
        <v>53</v>
      </c>
    </row>
    <row r="15" spans="1:13" s="19" customFormat="1" ht="180">
      <c r="A15" s="11" t="s">
        <v>15</v>
      </c>
      <c r="B15" s="12">
        <v>9</v>
      </c>
      <c r="C15" s="12">
        <v>1134191000732</v>
      </c>
      <c r="D15" s="12" t="s">
        <v>54</v>
      </c>
      <c r="E15" s="20" t="s">
        <v>55</v>
      </c>
      <c r="F15" s="14" t="s">
        <v>56</v>
      </c>
      <c r="G15" s="15">
        <v>46297</v>
      </c>
      <c r="H15" s="18" t="s">
        <v>57</v>
      </c>
      <c r="I15" s="17">
        <v>55208</v>
      </c>
      <c r="J15" s="15">
        <v>46297</v>
      </c>
      <c r="K15" s="12"/>
      <c r="L15" s="17">
        <f>2649.98+52558.02</f>
        <v>55208</v>
      </c>
      <c r="M15" s="18" t="s">
        <v>58</v>
      </c>
    </row>
    <row r="16" spans="1:13" s="19" customFormat="1" ht="180">
      <c r="A16" s="11" t="s">
        <v>15</v>
      </c>
      <c r="B16" s="12">
        <v>10</v>
      </c>
      <c r="C16" s="12">
        <v>1134191000732</v>
      </c>
      <c r="D16" s="12" t="s">
        <v>54</v>
      </c>
      <c r="E16" s="20" t="s">
        <v>59</v>
      </c>
      <c r="F16" s="14" t="s">
        <v>60</v>
      </c>
      <c r="G16" s="15">
        <v>46297</v>
      </c>
      <c r="H16" s="18" t="s">
        <v>61</v>
      </c>
      <c r="I16" s="17">
        <v>2916</v>
      </c>
      <c r="J16" s="15">
        <v>46297</v>
      </c>
      <c r="K16" s="12"/>
      <c r="L16" s="17">
        <f>139.97+2776.03</f>
        <v>2916</v>
      </c>
      <c r="M16" s="18" t="s">
        <v>58</v>
      </c>
    </row>
    <row r="17" spans="1:13" s="19" customFormat="1" ht="135">
      <c r="A17" s="11" t="s">
        <v>15</v>
      </c>
      <c r="B17" s="12">
        <v>11</v>
      </c>
      <c r="C17" s="12">
        <v>34549659000113</v>
      </c>
      <c r="D17" s="12" t="s">
        <v>62</v>
      </c>
      <c r="E17" s="20" t="s">
        <v>63</v>
      </c>
      <c r="F17" s="14" t="s">
        <v>64</v>
      </c>
      <c r="G17" s="15">
        <v>46297</v>
      </c>
      <c r="H17" s="18" t="s">
        <v>65</v>
      </c>
      <c r="I17" s="17">
        <v>25832.92</v>
      </c>
      <c r="J17" s="15">
        <v>46297</v>
      </c>
      <c r="K17" s="12"/>
      <c r="L17" s="17">
        <f>1239.98+24592.94</f>
        <v>25832.92</v>
      </c>
      <c r="M17" s="18" t="s">
        <v>66</v>
      </c>
    </row>
    <row r="18" spans="1:13" s="19" customFormat="1" ht="135">
      <c r="A18" s="11" t="s">
        <v>15</v>
      </c>
      <c r="B18" s="12">
        <v>12</v>
      </c>
      <c r="C18" s="12">
        <v>34549659000113</v>
      </c>
      <c r="D18" s="12" t="s">
        <v>62</v>
      </c>
      <c r="E18" s="20" t="s">
        <v>67</v>
      </c>
      <c r="F18" s="14" t="s">
        <v>68</v>
      </c>
      <c r="G18" s="15">
        <v>46297</v>
      </c>
      <c r="H18" s="12" t="s">
        <v>69</v>
      </c>
      <c r="I18" s="17">
        <v>121682.44</v>
      </c>
      <c r="J18" s="15">
        <v>46297</v>
      </c>
      <c r="K18" s="23"/>
      <c r="L18" s="17">
        <f>5840.76+115841.68</f>
        <v>121682.43999999999</v>
      </c>
      <c r="M18" s="18" t="s">
        <v>66</v>
      </c>
    </row>
    <row r="19" spans="1:13" s="19" customFormat="1" ht="135">
      <c r="A19" s="11" t="s">
        <v>15</v>
      </c>
      <c r="B19" s="12">
        <v>13</v>
      </c>
      <c r="C19" s="12">
        <v>34549659000113</v>
      </c>
      <c r="D19" s="12" t="s">
        <v>62</v>
      </c>
      <c r="E19" s="20" t="s">
        <v>70</v>
      </c>
      <c r="F19" s="14" t="s">
        <v>71</v>
      </c>
      <c r="G19" s="15">
        <v>46297</v>
      </c>
      <c r="H19" s="18" t="s">
        <v>72</v>
      </c>
      <c r="I19" s="17">
        <v>5580</v>
      </c>
      <c r="J19" s="15">
        <v>46297</v>
      </c>
      <c r="K19" s="12"/>
      <c r="L19" s="17">
        <f>267.84+5312.16</f>
        <v>5580</v>
      </c>
      <c r="M19" s="18" t="s">
        <v>66</v>
      </c>
    </row>
    <row r="20" spans="1:13" s="19" customFormat="1" ht="135">
      <c r="A20" s="11" t="s">
        <v>15</v>
      </c>
      <c r="B20" s="12">
        <v>14</v>
      </c>
      <c r="C20" s="12">
        <v>34549659000113</v>
      </c>
      <c r="D20" s="12" t="s">
        <v>62</v>
      </c>
      <c r="E20" s="20" t="s">
        <v>73</v>
      </c>
      <c r="F20" s="14" t="s">
        <v>74</v>
      </c>
      <c r="G20" s="15">
        <v>46297</v>
      </c>
      <c r="H20" s="18" t="s">
        <v>75</v>
      </c>
      <c r="I20" s="17">
        <v>26283.040000000001</v>
      </c>
      <c r="J20" s="15">
        <v>46297</v>
      </c>
      <c r="K20" s="12"/>
      <c r="L20" s="17">
        <f>1261.59+25021.45</f>
        <v>26283.040000000001</v>
      </c>
      <c r="M20" s="18" t="s">
        <v>76</v>
      </c>
    </row>
    <row r="21" spans="1:13" s="19" customFormat="1" ht="135">
      <c r="A21" s="11" t="s">
        <v>15</v>
      </c>
      <c r="B21" s="12">
        <v>15</v>
      </c>
      <c r="C21" s="12">
        <v>11681242000104</v>
      </c>
      <c r="D21" s="12" t="s">
        <v>77</v>
      </c>
      <c r="E21" s="20" t="s">
        <v>78</v>
      </c>
      <c r="F21" s="14" t="s">
        <v>79</v>
      </c>
      <c r="G21" s="15">
        <v>46297</v>
      </c>
      <c r="H21" s="18" t="s">
        <v>80</v>
      </c>
      <c r="I21" s="17">
        <v>163386.96</v>
      </c>
      <c r="J21" s="15">
        <v>46297</v>
      </c>
      <c r="K21" s="12"/>
      <c r="L21" s="17">
        <f>163386.96</f>
        <v>163386.96</v>
      </c>
      <c r="M21" s="18" t="s">
        <v>81</v>
      </c>
    </row>
    <row r="22" spans="1:13" s="19" customFormat="1" ht="225">
      <c r="A22" s="11" t="s">
        <v>15</v>
      </c>
      <c r="B22" s="12">
        <v>16</v>
      </c>
      <c r="C22" s="12">
        <v>5358598000109</v>
      </c>
      <c r="D22" s="12" t="s">
        <v>82</v>
      </c>
      <c r="E22" s="20" t="s">
        <v>83</v>
      </c>
      <c r="F22" s="14" t="s">
        <v>84</v>
      </c>
      <c r="G22" s="15">
        <v>46301</v>
      </c>
      <c r="H22" s="18" t="s">
        <v>85</v>
      </c>
      <c r="I22" s="17">
        <v>48163.9</v>
      </c>
      <c r="J22" s="15">
        <v>46301</v>
      </c>
      <c r="K22" s="12"/>
      <c r="L22" s="17">
        <f>577.97+963.28+46622.65</f>
        <v>48163.9</v>
      </c>
      <c r="M22" s="18" t="s">
        <v>86</v>
      </c>
    </row>
    <row r="23" spans="1:13" s="24" customFormat="1" ht="195">
      <c r="A23" s="11" t="s">
        <v>15</v>
      </c>
      <c r="B23" s="12">
        <v>17</v>
      </c>
      <c r="C23" s="12">
        <v>5358598000109</v>
      </c>
      <c r="D23" s="12" t="s">
        <v>82</v>
      </c>
      <c r="E23" s="20" t="s">
        <v>87</v>
      </c>
      <c r="F23" s="14" t="s">
        <v>88</v>
      </c>
      <c r="G23" s="15">
        <v>46301</v>
      </c>
      <c r="H23" s="18" t="s">
        <v>89</v>
      </c>
      <c r="I23" s="17">
        <v>12993.39</v>
      </c>
      <c r="J23" s="15">
        <v>46301</v>
      </c>
      <c r="K23" s="12"/>
      <c r="L23" s="17">
        <f>155.92+259.87+12577.6</f>
        <v>12993.39</v>
      </c>
      <c r="M23" s="18" t="s">
        <v>90</v>
      </c>
    </row>
    <row r="24" spans="1:13" s="19" customFormat="1" ht="135">
      <c r="A24" s="11" t="s">
        <v>15</v>
      </c>
      <c r="B24" s="12">
        <v>18</v>
      </c>
      <c r="C24" s="12">
        <v>4322541000197</v>
      </c>
      <c r="D24" s="12" t="s">
        <v>91</v>
      </c>
      <c r="E24" s="21" t="s">
        <v>92</v>
      </c>
      <c r="F24" s="25" t="s">
        <v>93</v>
      </c>
      <c r="G24" s="15">
        <v>46303</v>
      </c>
      <c r="H24" s="18" t="s">
        <v>94</v>
      </c>
      <c r="I24" s="17">
        <v>17.16</v>
      </c>
      <c r="J24" s="15">
        <v>46303</v>
      </c>
      <c r="K24" s="12"/>
      <c r="L24" s="17">
        <v>17.16</v>
      </c>
      <c r="M24" s="18" t="s">
        <v>95</v>
      </c>
    </row>
    <row r="25" spans="1:13" s="24" customFormat="1" ht="150">
      <c r="A25" s="11" t="s">
        <v>15</v>
      </c>
      <c r="B25" s="12">
        <v>19</v>
      </c>
      <c r="C25" s="12">
        <v>4320180000140</v>
      </c>
      <c r="D25" s="12" t="s">
        <v>96</v>
      </c>
      <c r="E25" s="20" t="s">
        <v>97</v>
      </c>
      <c r="F25" s="25" t="s">
        <v>98</v>
      </c>
      <c r="G25" s="15">
        <v>46303</v>
      </c>
      <c r="H25" s="18" t="s">
        <v>99</v>
      </c>
      <c r="I25" s="17">
        <v>129</v>
      </c>
      <c r="J25" s="15">
        <v>46304</v>
      </c>
      <c r="K25" s="12"/>
      <c r="L25" s="17">
        <f>129</f>
        <v>129</v>
      </c>
      <c r="M25" s="18" t="s">
        <v>100</v>
      </c>
    </row>
    <row r="26" spans="1:13" s="24" customFormat="1" ht="120">
      <c r="A26" s="11" t="s">
        <v>15</v>
      </c>
      <c r="B26" s="12">
        <v>20</v>
      </c>
      <c r="C26" s="12">
        <v>7244008000223</v>
      </c>
      <c r="D26" s="12" t="s">
        <v>101</v>
      </c>
      <c r="E26" s="20" t="s">
        <v>102</v>
      </c>
      <c r="F26" s="14" t="s">
        <v>103</v>
      </c>
      <c r="G26" s="15">
        <v>46303</v>
      </c>
      <c r="H26" s="18" t="s">
        <v>104</v>
      </c>
      <c r="I26" s="17">
        <v>11250</v>
      </c>
      <c r="J26" s="15">
        <v>46304</v>
      </c>
      <c r="K26" s="12"/>
      <c r="L26" s="17">
        <f>540+10710</f>
        <v>11250</v>
      </c>
      <c r="M26" s="18" t="s">
        <v>105</v>
      </c>
    </row>
    <row r="27" spans="1:13" s="19" customFormat="1" ht="210">
      <c r="A27" s="11" t="s">
        <v>15</v>
      </c>
      <c r="B27" s="12">
        <v>21</v>
      </c>
      <c r="C27" s="12">
        <v>61074175000138</v>
      </c>
      <c r="D27" s="12" t="s">
        <v>106</v>
      </c>
      <c r="E27" s="20" t="s">
        <v>107</v>
      </c>
      <c r="F27" s="25" t="s">
        <v>108</v>
      </c>
      <c r="G27" s="15">
        <v>46303</v>
      </c>
      <c r="H27" s="18" t="s">
        <v>109</v>
      </c>
      <c r="I27" s="17">
        <v>275</v>
      </c>
      <c r="J27" s="15">
        <v>46304</v>
      </c>
      <c r="K27" s="12"/>
      <c r="L27" s="17">
        <v>275</v>
      </c>
      <c r="M27" s="18" t="s">
        <v>110</v>
      </c>
    </row>
    <row r="28" spans="1:13" s="26" customFormat="1" ht="195">
      <c r="A28" s="11" t="s">
        <v>15</v>
      </c>
      <c r="B28" s="12">
        <v>22</v>
      </c>
      <c r="C28" s="12">
        <v>3984954000174</v>
      </c>
      <c r="D28" s="12" t="s">
        <v>111</v>
      </c>
      <c r="E28" s="21" t="s">
        <v>112</v>
      </c>
      <c r="F28" s="14" t="s">
        <v>113</v>
      </c>
      <c r="G28" s="15">
        <v>46303</v>
      </c>
      <c r="H28" s="18" t="s">
        <v>114</v>
      </c>
      <c r="I28" s="17">
        <v>7692</v>
      </c>
      <c r="J28" s="15">
        <v>46304</v>
      </c>
      <c r="K28" s="12"/>
      <c r="L28" s="17">
        <f>369.22+7322.78</f>
        <v>7692</v>
      </c>
      <c r="M28" s="18" t="s">
        <v>115</v>
      </c>
    </row>
    <row r="29" spans="1:13" s="24" customFormat="1" ht="180">
      <c r="A29" s="11" t="s">
        <v>15</v>
      </c>
      <c r="B29" s="12">
        <v>23</v>
      </c>
      <c r="C29" s="12">
        <v>22865751000103</v>
      </c>
      <c r="D29" s="12" t="s">
        <v>116</v>
      </c>
      <c r="E29" s="20" t="s">
        <v>117</v>
      </c>
      <c r="F29" s="14" t="s">
        <v>118</v>
      </c>
      <c r="G29" s="15">
        <v>46303</v>
      </c>
      <c r="H29" s="18" t="s">
        <v>119</v>
      </c>
      <c r="I29" s="17">
        <v>11181.76</v>
      </c>
      <c r="J29" s="15">
        <v>46304</v>
      </c>
      <c r="K29" s="12"/>
      <c r="L29" s="22">
        <f>536.72+10645.04</f>
        <v>11181.76</v>
      </c>
      <c r="M29" s="18" t="s">
        <v>120</v>
      </c>
    </row>
    <row r="30" spans="1:13" s="24" customFormat="1" ht="135">
      <c r="A30" s="11" t="s">
        <v>15</v>
      </c>
      <c r="B30" s="12">
        <v>24</v>
      </c>
      <c r="C30" s="12">
        <v>17398132000116</v>
      </c>
      <c r="D30" s="12" t="s">
        <v>121</v>
      </c>
      <c r="E30" s="20" t="s">
        <v>122</v>
      </c>
      <c r="F30" s="14" t="s">
        <v>123</v>
      </c>
      <c r="G30" s="15">
        <v>46303</v>
      </c>
      <c r="H30" s="18" t="s">
        <v>124</v>
      </c>
      <c r="I30" s="17">
        <v>50</v>
      </c>
      <c r="J30" s="15">
        <v>46304</v>
      </c>
      <c r="K30" s="12"/>
      <c r="L30" s="22">
        <v>50</v>
      </c>
      <c r="M30" s="18" t="s">
        <v>125</v>
      </c>
    </row>
    <row r="31" spans="1:13" s="24" customFormat="1" ht="135">
      <c r="A31" s="11" t="s">
        <v>15</v>
      </c>
      <c r="B31" s="12">
        <v>25</v>
      </c>
      <c r="C31" s="12">
        <v>27441006000150</v>
      </c>
      <c r="D31" s="12" t="s">
        <v>126</v>
      </c>
      <c r="E31" s="20" t="s">
        <v>127</v>
      </c>
      <c r="F31" s="27" t="s">
        <v>128</v>
      </c>
      <c r="G31" s="15">
        <v>46303</v>
      </c>
      <c r="H31" s="18" t="s">
        <v>129</v>
      </c>
      <c r="I31" s="17">
        <v>4048.59</v>
      </c>
      <c r="J31" s="15">
        <v>46304</v>
      </c>
      <c r="K31" s="12"/>
      <c r="L31" s="22">
        <f>194.33+3854.26</f>
        <v>4048.59</v>
      </c>
      <c r="M31" s="18" t="s">
        <v>130</v>
      </c>
    </row>
    <row r="32" spans="1:13" s="24" customFormat="1" ht="120">
      <c r="A32" s="11" t="s">
        <v>15</v>
      </c>
      <c r="B32" s="12">
        <v>26</v>
      </c>
      <c r="C32" s="12">
        <v>12715889000172</v>
      </c>
      <c r="D32" s="12" t="s">
        <v>131</v>
      </c>
      <c r="E32" s="20" t="s">
        <v>132</v>
      </c>
      <c r="F32" s="14" t="s">
        <v>133</v>
      </c>
      <c r="G32" s="15">
        <v>46303</v>
      </c>
      <c r="H32" s="18" t="s">
        <v>134</v>
      </c>
      <c r="I32" s="17">
        <v>5900</v>
      </c>
      <c r="J32" s="15">
        <v>46304</v>
      </c>
      <c r="K32" s="12"/>
      <c r="L32" s="22">
        <f>295+5605</f>
        <v>5900</v>
      </c>
      <c r="M32" s="18" t="s">
        <v>135</v>
      </c>
    </row>
    <row r="33" spans="1:13" s="24" customFormat="1" ht="135">
      <c r="A33" s="11" t="s">
        <v>15</v>
      </c>
      <c r="B33" s="12">
        <v>27</v>
      </c>
      <c r="C33" s="12">
        <v>4407920000180</v>
      </c>
      <c r="D33" s="12" t="s">
        <v>136</v>
      </c>
      <c r="E33" s="28" t="s">
        <v>137</v>
      </c>
      <c r="F33" s="14" t="s">
        <v>138</v>
      </c>
      <c r="G33" s="15">
        <v>46303</v>
      </c>
      <c r="H33" s="18" t="s">
        <v>139</v>
      </c>
      <c r="I33" s="17">
        <v>3673.59</v>
      </c>
      <c r="J33" s="15">
        <v>46304</v>
      </c>
      <c r="K33" s="15"/>
      <c r="L33" s="17">
        <v>3854.26</v>
      </c>
      <c r="M33" s="18" t="s">
        <v>140</v>
      </c>
    </row>
    <row r="34" spans="1:13" s="24" customFormat="1" ht="180">
      <c r="A34" s="11" t="s">
        <v>15</v>
      </c>
      <c r="B34" s="12">
        <v>28</v>
      </c>
      <c r="C34" s="12">
        <v>5926726000173</v>
      </c>
      <c r="D34" s="12" t="s">
        <v>141</v>
      </c>
      <c r="E34" s="28" t="s">
        <v>142</v>
      </c>
      <c r="F34" s="14" t="s">
        <v>143</v>
      </c>
      <c r="G34" s="15">
        <v>46303</v>
      </c>
      <c r="H34" s="18" t="s">
        <v>144</v>
      </c>
      <c r="I34" s="17">
        <v>12350.48</v>
      </c>
      <c r="J34" s="15">
        <v>46304</v>
      </c>
      <c r="K34" s="15"/>
      <c r="L34" s="17">
        <f>592.82+11757.66</f>
        <v>12350.48</v>
      </c>
      <c r="M34" s="18" t="s">
        <v>145</v>
      </c>
    </row>
    <row r="35" spans="1:13" s="24" customFormat="1" ht="150">
      <c r="A35" s="11" t="s">
        <v>15</v>
      </c>
      <c r="B35" s="12">
        <v>29</v>
      </c>
      <c r="C35" s="12">
        <v>3264927000127</v>
      </c>
      <c r="D35" s="12" t="s">
        <v>146</v>
      </c>
      <c r="E35" s="28" t="s">
        <v>147</v>
      </c>
      <c r="F35" s="14" t="s">
        <v>148</v>
      </c>
      <c r="G35" s="15">
        <v>46303</v>
      </c>
      <c r="H35" s="18" t="s">
        <v>149</v>
      </c>
      <c r="I35" s="17">
        <v>9780.84</v>
      </c>
      <c r="J35" s="15">
        <v>46304</v>
      </c>
      <c r="K35" s="15"/>
      <c r="L35" s="17">
        <f>469.48+9311.36</f>
        <v>9780.84</v>
      </c>
      <c r="M35" s="18" t="s">
        <v>150</v>
      </c>
    </row>
    <row r="36" spans="1:13" s="24" customFormat="1" ht="165">
      <c r="A36" s="11" t="s">
        <v>15</v>
      </c>
      <c r="B36" s="12">
        <v>30</v>
      </c>
      <c r="C36" s="12">
        <v>2037069000115</v>
      </c>
      <c r="D36" s="12" t="s">
        <v>151</v>
      </c>
      <c r="E36" s="20" t="s">
        <v>152</v>
      </c>
      <c r="F36" s="14" t="s">
        <v>153</v>
      </c>
      <c r="G36" s="15">
        <v>46303</v>
      </c>
      <c r="H36" s="18" t="s">
        <v>154</v>
      </c>
      <c r="I36" s="17">
        <v>67996.11</v>
      </c>
      <c r="J36" s="15">
        <v>46304</v>
      </c>
      <c r="K36" s="12"/>
      <c r="L36" s="22">
        <f>7479.57+815.95+3399.81+56300.78</f>
        <v>67996.11</v>
      </c>
      <c r="M36" s="18" t="s">
        <v>155</v>
      </c>
    </row>
    <row r="37" spans="1:13" s="24" customFormat="1" ht="150">
      <c r="A37" s="11" t="s">
        <v>15</v>
      </c>
      <c r="B37" s="12">
        <v>31</v>
      </c>
      <c r="C37" s="12">
        <v>3264927000127</v>
      </c>
      <c r="D37" s="12" t="s">
        <v>146</v>
      </c>
      <c r="E37" s="20" t="s">
        <v>156</v>
      </c>
      <c r="F37" s="25" t="s">
        <v>157</v>
      </c>
      <c r="G37" s="15">
        <v>46303</v>
      </c>
      <c r="H37" s="18" t="s">
        <v>158</v>
      </c>
      <c r="I37" s="17">
        <v>2868.63</v>
      </c>
      <c r="J37" s="15">
        <v>46304</v>
      </c>
      <c r="K37" s="12"/>
      <c r="L37" s="22">
        <f>408.03+2460.6</f>
        <v>2868.63</v>
      </c>
      <c r="M37" s="18" t="s">
        <v>159</v>
      </c>
    </row>
    <row r="38" spans="1:13" s="24" customFormat="1" ht="150">
      <c r="A38" s="11" t="s">
        <v>15</v>
      </c>
      <c r="B38" s="12">
        <v>32</v>
      </c>
      <c r="C38" s="12">
        <v>3264927000127</v>
      </c>
      <c r="D38" s="12" t="s">
        <v>146</v>
      </c>
      <c r="E38" s="20" t="s">
        <v>160</v>
      </c>
      <c r="F38" s="25" t="s">
        <v>157</v>
      </c>
      <c r="G38" s="15">
        <v>46303</v>
      </c>
      <c r="H38" s="18" t="s">
        <v>161</v>
      </c>
      <c r="I38" s="17">
        <v>5631.97</v>
      </c>
      <c r="J38" s="15">
        <v>46304</v>
      </c>
      <c r="K38" s="12"/>
      <c r="L38" s="22">
        <v>5631.97</v>
      </c>
      <c r="M38" s="18" t="s">
        <v>159</v>
      </c>
    </row>
    <row r="39" spans="1:13" s="19" customFormat="1" ht="120">
      <c r="A39" s="11" t="s">
        <v>15</v>
      </c>
      <c r="B39" s="12">
        <v>33</v>
      </c>
      <c r="C39" s="12">
        <v>2341467000120</v>
      </c>
      <c r="D39" s="12" t="s">
        <v>162</v>
      </c>
      <c r="E39" s="20" t="s">
        <v>163</v>
      </c>
      <c r="F39" s="29" t="s">
        <v>164</v>
      </c>
      <c r="G39" s="15">
        <v>46304</v>
      </c>
      <c r="H39" s="12" t="s">
        <v>165</v>
      </c>
      <c r="I39" s="17">
        <v>1655.96</v>
      </c>
      <c r="J39" s="15">
        <v>46304</v>
      </c>
      <c r="K39" s="12"/>
      <c r="L39" s="30">
        <f>26.04+1629.92</f>
        <v>1655.96</v>
      </c>
      <c r="M39" s="18" t="s">
        <v>166</v>
      </c>
    </row>
    <row r="40" spans="1:13" s="19" customFormat="1" ht="120">
      <c r="A40" s="11" t="s">
        <v>15</v>
      </c>
      <c r="B40" s="12">
        <v>34</v>
      </c>
      <c r="C40" s="12">
        <v>2341467000120</v>
      </c>
      <c r="D40" s="12" t="s">
        <v>162</v>
      </c>
      <c r="E40" s="13" t="s">
        <v>167</v>
      </c>
      <c r="F40" s="25" t="s">
        <v>164</v>
      </c>
      <c r="G40" s="15">
        <v>46304</v>
      </c>
      <c r="H40" s="12" t="s">
        <v>168</v>
      </c>
      <c r="I40" s="17">
        <v>563.80999999999995</v>
      </c>
      <c r="J40" s="15">
        <v>46304</v>
      </c>
      <c r="K40" s="12"/>
      <c r="L40" s="30">
        <f>563.81</f>
        <v>563.80999999999995</v>
      </c>
      <c r="M40" s="18" t="s">
        <v>166</v>
      </c>
    </row>
    <row r="41" spans="1:13" s="24" customFormat="1" ht="135">
      <c r="A41" s="11" t="s">
        <v>15</v>
      </c>
      <c r="B41" s="12">
        <v>35</v>
      </c>
      <c r="C41" s="12">
        <v>84468636000152</v>
      </c>
      <c r="D41" s="12" t="s">
        <v>169</v>
      </c>
      <c r="E41" s="20" t="s">
        <v>170</v>
      </c>
      <c r="F41" s="25" t="s">
        <v>171</v>
      </c>
      <c r="G41" s="15">
        <v>46311</v>
      </c>
      <c r="H41" s="18" t="s">
        <v>172</v>
      </c>
      <c r="I41" s="17">
        <v>1287.4000000000001</v>
      </c>
      <c r="J41" s="31">
        <v>46311</v>
      </c>
      <c r="K41" s="12"/>
      <c r="L41" s="22">
        <v>1287.4000000000001</v>
      </c>
      <c r="M41" s="18" t="s">
        <v>173</v>
      </c>
    </row>
    <row r="42" spans="1:13" s="24" customFormat="1" ht="165">
      <c r="A42" s="11" t="s">
        <v>15</v>
      </c>
      <c r="B42" s="12">
        <v>36</v>
      </c>
      <c r="C42" s="12">
        <v>9199109000174</v>
      </c>
      <c r="D42" s="12" t="s">
        <v>36</v>
      </c>
      <c r="E42" s="21" t="s">
        <v>174</v>
      </c>
      <c r="F42" s="25" t="s">
        <v>175</v>
      </c>
      <c r="G42" s="15">
        <v>46311</v>
      </c>
      <c r="H42" s="18" t="s">
        <v>176</v>
      </c>
      <c r="I42" s="17">
        <v>5160</v>
      </c>
      <c r="J42" s="31">
        <v>46311</v>
      </c>
      <c r="K42" s="12"/>
      <c r="L42" s="22">
        <f>61.92+258+4840.08</f>
        <v>5160</v>
      </c>
      <c r="M42" s="18" t="s">
        <v>177</v>
      </c>
    </row>
    <row r="43" spans="1:13" s="19" customFormat="1" ht="120">
      <c r="A43" s="11" t="s">
        <v>15</v>
      </c>
      <c r="B43" s="12">
        <v>37</v>
      </c>
      <c r="C43" s="12">
        <v>34028316000375</v>
      </c>
      <c r="D43" s="12" t="s">
        <v>178</v>
      </c>
      <c r="E43" s="20" t="s">
        <v>179</v>
      </c>
      <c r="F43" s="25" t="s">
        <v>180</v>
      </c>
      <c r="G43" s="15">
        <v>46311</v>
      </c>
      <c r="H43" s="18" t="s">
        <v>181</v>
      </c>
      <c r="I43" s="17">
        <v>14093.89</v>
      </c>
      <c r="J43" s="31">
        <v>46311</v>
      </c>
      <c r="K43" s="12"/>
      <c r="L43" s="22">
        <v>14093.89</v>
      </c>
      <c r="M43" s="18" t="s">
        <v>182</v>
      </c>
    </row>
    <row r="44" spans="1:13" s="19" customFormat="1" ht="150">
      <c r="A44" s="11" t="s">
        <v>15</v>
      </c>
      <c r="B44" s="12">
        <v>38</v>
      </c>
      <c r="C44" s="12">
        <v>23624599000130</v>
      </c>
      <c r="D44" s="12" t="s">
        <v>183</v>
      </c>
      <c r="E44" s="20" t="s">
        <v>184</v>
      </c>
      <c r="F44" s="25" t="s">
        <v>185</v>
      </c>
      <c r="G44" s="15">
        <v>46311</v>
      </c>
      <c r="H44" s="18" t="s">
        <v>186</v>
      </c>
      <c r="I44" s="17">
        <v>28599.99</v>
      </c>
      <c r="J44" s="31">
        <v>46311</v>
      </c>
      <c r="K44" s="12"/>
      <c r="L44" s="22">
        <f>3145.99+514.8+24939.2</f>
        <v>28599.99</v>
      </c>
      <c r="M44" s="18" t="s">
        <v>187</v>
      </c>
    </row>
    <row r="45" spans="1:13" s="19" customFormat="1" ht="180">
      <c r="A45" s="11" t="s">
        <v>15</v>
      </c>
      <c r="B45" s="12">
        <v>39</v>
      </c>
      <c r="C45" s="12">
        <v>12282352000166</v>
      </c>
      <c r="D45" s="12" t="s">
        <v>188</v>
      </c>
      <c r="E45" s="20" t="s">
        <v>189</v>
      </c>
      <c r="F45" s="32" t="s">
        <v>190</v>
      </c>
      <c r="G45" s="15">
        <v>46311</v>
      </c>
      <c r="H45" s="18" t="s">
        <v>191</v>
      </c>
      <c r="I45" s="17">
        <v>163273.45000000001</v>
      </c>
      <c r="J45" s="31">
        <v>46311</v>
      </c>
      <c r="K45" s="12"/>
      <c r="L45" s="22"/>
      <c r="M45" s="18" t="s">
        <v>192</v>
      </c>
    </row>
    <row r="46" spans="1:13" s="19" customFormat="1" ht="180">
      <c r="A46" s="11" t="s">
        <v>15</v>
      </c>
      <c r="B46" s="12">
        <v>40</v>
      </c>
      <c r="C46" s="12">
        <v>12282352000166</v>
      </c>
      <c r="D46" s="12" t="s">
        <v>188</v>
      </c>
      <c r="E46" s="20" t="s">
        <v>193</v>
      </c>
      <c r="F46" s="32" t="s">
        <v>190</v>
      </c>
      <c r="G46" s="15">
        <v>46311</v>
      </c>
      <c r="H46" s="18" t="s">
        <v>194</v>
      </c>
      <c r="I46" s="17">
        <v>58835.85</v>
      </c>
      <c r="J46" s="31">
        <v>46311</v>
      </c>
      <c r="K46" s="12"/>
      <c r="L46" s="22"/>
      <c r="M46" s="18" t="s">
        <v>192</v>
      </c>
    </row>
    <row r="47" spans="1:13" s="19" customFormat="1" ht="150">
      <c r="A47" s="11" t="s">
        <v>15</v>
      </c>
      <c r="B47" s="12">
        <v>41</v>
      </c>
      <c r="C47" s="12">
        <v>35634627000189</v>
      </c>
      <c r="D47" s="12" t="s">
        <v>195</v>
      </c>
      <c r="E47" s="20" t="s">
        <v>196</v>
      </c>
      <c r="F47" s="32" t="s">
        <v>197</v>
      </c>
      <c r="G47" s="15">
        <v>46314</v>
      </c>
      <c r="H47" s="18" t="s">
        <v>198</v>
      </c>
      <c r="I47" s="17">
        <v>1000</v>
      </c>
      <c r="J47" s="15">
        <v>46316</v>
      </c>
      <c r="K47" s="12"/>
      <c r="L47" s="22">
        <f>32.7+967.3</f>
        <v>1000</v>
      </c>
      <c r="M47" s="18" t="s">
        <v>199</v>
      </c>
    </row>
    <row r="48" spans="1:13" s="19" customFormat="1" ht="150">
      <c r="A48" s="11" t="s">
        <v>15</v>
      </c>
      <c r="B48" s="12">
        <v>42</v>
      </c>
      <c r="C48" s="12">
        <v>35634627000189</v>
      </c>
      <c r="D48" s="12" t="s">
        <v>195</v>
      </c>
      <c r="E48" s="20" t="s">
        <v>200</v>
      </c>
      <c r="F48" s="32" t="s">
        <v>201</v>
      </c>
      <c r="G48" s="15">
        <v>46314</v>
      </c>
      <c r="H48" s="18" t="s">
        <v>202</v>
      </c>
      <c r="I48" s="17">
        <v>356</v>
      </c>
      <c r="J48" s="15">
        <v>46316</v>
      </c>
      <c r="K48" s="12"/>
      <c r="L48" s="33">
        <f>32.7+323.3</f>
        <v>356</v>
      </c>
      <c r="M48" s="18" t="s">
        <v>203</v>
      </c>
    </row>
    <row r="49" spans="1:13" s="19" customFormat="1" ht="150">
      <c r="A49" s="11" t="s">
        <v>15</v>
      </c>
      <c r="B49" s="12">
        <v>43</v>
      </c>
      <c r="C49" s="12">
        <v>35634627000189</v>
      </c>
      <c r="D49" s="12" t="s">
        <v>195</v>
      </c>
      <c r="E49" s="13" t="s">
        <v>204</v>
      </c>
      <c r="F49" s="25" t="s">
        <v>201</v>
      </c>
      <c r="G49" s="15">
        <v>46314</v>
      </c>
      <c r="H49" s="18" t="s">
        <v>205</v>
      </c>
      <c r="I49" s="17">
        <v>644</v>
      </c>
      <c r="J49" s="15">
        <v>46316</v>
      </c>
      <c r="K49" s="12"/>
      <c r="L49" s="22">
        <v>644</v>
      </c>
      <c r="M49" s="18" t="s">
        <v>203</v>
      </c>
    </row>
    <row r="50" spans="1:13" s="19" customFormat="1" ht="120">
      <c r="A50" s="11" t="s">
        <v>15</v>
      </c>
      <c r="B50" s="12">
        <v>44</v>
      </c>
      <c r="C50" s="12">
        <v>82845322000104</v>
      </c>
      <c r="D50" s="12" t="s">
        <v>16</v>
      </c>
      <c r="E50" s="20" t="s">
        <v>206</v>
      </c>
      <c r="F50" s="25" t="s">
        <v>207</v>
      </c>
      <c r="G50" s="15">
        <v>46314</v>
      </c>
      <c r="H50" s="18" t="s">
        <v>208</v>
      </c>
      <c r="I50" s="17">
        <v>53541.88</v>
      </c>
      <c r="J50" s="15">
        <v>46316</v>
      </c>
      <c r="K50" s="12"/>
      <c r="L50" s="22">
        <f>2570.01+50971.87</f>
        <v>53541.880000000005</v>
      </c>
      <c r="M50" s="18" t="s">
        <v>209</v>
      </c>
    </row>
    <row r="51" spans="1:13" s="2" customFormat="1" ht="210">
      <c r="A51" s="11" t="s">
        <v>15</v>
      </c>
      <c r="B51" s="12">
        <v>45</v>
      </c>
      <c r="C51" s="12">
        <v>4824261000187</v>
      </c>
      <c r="D51" s="12" t="s">
        <v>210</v>
      </c>
      <c r="E51" s="20" t="s">
        <v>211</v>
      </c>
      <c r="F51" s="25" t="s">
        <v>212</v>
      </c>
      <c r="G51" s="15">
        <v>46314</v>
      </c>
      <c r="H51" s="18" t="s">
        <v>213</v>
      </c>
      <c r="I51" s="17">
        <v>9000</v>
      </c>
      <c r="J51" s="15">
        <v>46316</v>
      </c>
      <c r="K51" s="12"/>
      <c r="L51" s="22">
        <f>432+450+8118</f>
        <v>9000</v>
      </c>
      <c r="M51" s="18" t="s">
        <v>214</v>
      </c>
    </row>
    <row r="52" spans="1:13" s="2" customFormat="1" ht="165">
      <c r="A52" s="11" t="s">
        <v>15</v>
      </c>
      <c r="B52" s="12">
        <v>46</v>
      </c>
      <c r="C52" s="12">
        <v>25125064000140</v>
      </c>
      <c r="D52" s="12" t="s">
        <v>215</v>
      </c>
      <c r="E52" s="13" t="s">
        <v>216</v>
      </c>
      <c r="F52" s="25" t="s">
        <v>217</v>
      </c>
      <c r="G52" s="15">
        <v>46314</v>
      </c>
      <c r="H52" s="18" t="s">
        <v>218</v>
      </c>
      <c r="I52" s="17">
        <v>12827.04</v>
      </c>
      <c r="J52" s="15">
        <v>46316</v>
      </c>
      <c r="K52" s="12"/>
      <c r="L52" s="22">
        <f>615.7+12211.34</f>
        <v>12827.04</v>
      </c>
      <c r="M52" s="18" t="s">
        <v>219</v>
      </c>
    </row>
    <row r="53" spans="1:13" s="2" customFormat="1" ht="165">
      <c r="A53" s="11" t="s">
        <v>15</v>
      </c>
      <c r="B53" s="12">
        <v>47</v>
      </c>
      <c r="C53" s="12">
        <v>5340639000130</v>
      </c>
      <c r="D53" s="12" t="s">
        <v>220</v>
      </c>
      <c r="E53" s="20" t="s">
        <v>221</v>
      </c>
      <c r="F53" s="25" t="s">
        <v>222</v>
      </c>
      <c r="G53" s="15">
        <v>46314</v>
      </c>
      <c r="H53" s="18" t="s">
        <v>223</v>
      </c>
      <c r="I53" s="17">
        <v>10730.85</v>
      </c>
      <c r="J53" s="15">
        <v>46316</v>
      </c>
      <c r="K53" s="12"/>
      <c r="L53" s="22">
        <v>10730.85</v>
      </c>
      <c r="M53" s="18" t="s">
        <v>224</v>
      </c>
    </row>
    <row r="54" spans="1:13" s="2" customFormat="1" ht="180">
      <c r="A54" s="11" t="s">
        <v>15</v>
      </c>
      <c r="B54" s="12">
        <v>48</v>
      </c>
      <c r="C54" s="12">
        <v>5340639000130</v>
      </c>
      <c r="D54" s="12" t="s">
        <v>220</v>
      </c>
      <c r="E54" s="20" t="s">
        <v>225</v>
      </c>
      <c r="F54" s="25" t="s">
        <v>226</v>
      </c>
      <c r="G54" s="15">
        <v>46314</v>
      </c>
      <c r="H54" s="18" t="s">
        <v>227</v>
      </c>
      <c r="I54" s="17">
        <v>5485.24</v>
      </c>
      <c r="J54" s="15">
        <v>46316</v>
      </c>
      <c r="K54" s="12"/>
      <c r="L54" s="22">
        <f>5485.24</f>
        <v>5485.24</v>
      </c>
      <c r="M54" s="18" t="s">
        <v>224</v>
      </c>
    </row>
    <row r="55" spans="1:13" s="2" customFormat="1" ht="120">
      <c r="A55" s="11" t="s">
        <v>15</v>
      </c>
      <c r="B55" s="12">
        <v>49</v>
      </c>
      <c r="C55" s="12">
        <v>7244008000223</v>
      </c>
      <c r="D55" s="12" t="s">
        <v>228</v>
      </c>
      <c r="E55" s="20" t="s">
        <v>229</v>
      </c>
      <c r="F55" s="25" t="s">
        <v>230</v>
      </c>
      <c r="G55" s="15">
        <v>46314</v>
      </c>
      <c r="H55" s="18" t="s">
        <v>231</v>
      </c>
      <c r="I55" s="17">
        <v>11250</v>
      </c>
      <c r="J55" s="15">
        <v>46316</v>
      </c>
      <c r="K55" s="12"/>
      <c r="L55" s="22">
        <f>540+10710</f>
        <v>11250</v>
      </c>
      <c r="M55" s="18" t="s">
        <v>232</v>
      </c>
    </row>
    <row r="56" spans="1:13" s="2" customFormat="1" ht="120">
      <c r="A56" s="11" t="s">
        <v>15</v>
      </c>
      <c r="B56" s="12">
        <v>50</v>
      </c>
      <c r="C56" s="12">
        <v>7244008000223</v>
      </c>
      <c r="D56" s="12" t="s">
        <v>228</v>
      </c>
      <c r="E56" s="20" t="s">
        <v>233</v>
      </c>
      <c r="F56" s="25" t="s">
        <v>234</v>
      </c>
      <c r="G56" s="15">
        <v>46314</v>
      </c>
      <c r="H56" s="18" t="s">
        <v>235</v>
      </c>
      <c r="I56" s="17">
        <v>11250</v>
      </c>
      <c r="J56" s="15">
        <v>46316</v>
      </c>
      <c r="K56" s="12"/>
      <c r="L56" s="22">
        <f>540+10710</f>
        <v>11250</v>
      </c>
      <c r="M56" s="18" t="s">
        <v>236</v>
      </c>
    </row>
    <row r="57" spans="1:13" s="2" customFormat="1" ht="180">
      <c r="A57" s="11" t="s">
        <v>15</v>
      </c>
      <c r="B57" s="12">
        <v>51</v>
      </c>
      <c r="C57" s="12">
        <v>29091842000188</v>
      </c>
      <c r="D57" s="12" t="s">
        <v>237</v>
      </c>
      <c r="E57" s="20" t="s">
        <v>238</v>
      </c>
      <c r="F57" s="25" t="s">
        <v>239</v>
      </c>
      <c r="G57" s="15">
        <v>46314</v>
      </c>
      <c r="H57" s="18" t="s">
        <v>240</v>
      </c>
      <c r="I57" s="17">
        <v>4392</v>
      </c>
      <c r="J57" s="15">
        <v>46316</v>
      </c>
      <c r="K57" s="12"/>
      <c r="L57" s="22">
        <f>52.7+4339.3</f>
        <v>4392</v>
      </c>
      <c r="M57" s="18" t="s">
        <v>241</v>
      </c>
    </row>
    <row r="58" spans="1:13" s="2" customFormat="1" ht="180">
      <c r="A58" s="11" t="s">
        <v>15</v>
      </c>
      <c r="B58" s="12">
        <v>52</v>
      </c>
      <c r="C58" s="12">
        <v>12891300000197</v>
      </c>
      <c r="D58" s="12" t="s">
        <v>242</v>
      </c>
      <c r="E58" s="20" t="s">
        <v>243</v>
      </c>
      <c r="F58" s="25" t="s">
        <v>244</v>
      </c>
      <c r="G58" s="15">
        <v>46315</v>
      </c>
      <c r="H58" s="18" t="s">
        <v>245</v>
      </c>
      <c r="I58" s="17">
        <v>385580.42</v>
      </c>
      <c r="J58" s="15">
        <v>46316</v>
      </c>
      <c r="K58" s="12"/>
      <c r="L58" s="22">
        <f>35350.54+5001.64+20840.16+324388.08</f>
        <v>385580.42000000004</v>
      </c>
      <c r="M58" s="18" t="s">
        <v>246</v>
      </c>
    </row>
    <row r="59" spans="1:13" s="2" customFormat="1" ht="180">
      <c r="A59" s="11" t="s">
        <v>15</v>
      </c>
      <c r="B59" s="12">
        <v>53</v>
      </c>
      <c r="C59" s="12">
        <v>12891300000197</v>
      </c>
      <c r="D59" s="12" t="s">
        <v>242</v>
      </c>
      <c r="E59" s="20" t="s">
        <v>247</v>
      </c>
      <c r="F59" s="25" t="s">
        <v>244</v>
      </c>
      <c r="G59" s="15">
        <v>46315</v>
      </c>
      <c r="H59" s="18" t="s">
        <v>248</v>
      </c>
      <c r="I59" s="17">
        <v>31222.78</v>
      </c>
      <c r="J59" s="15">
        <v>46316</v>
      </c>
      <c r="K59" s="12"/>
      <c r="L59" s="22">
        <f>31222.78</f>
        <v>31222.78</v>
      </c>
      <c r="M59" s="18" t="s">
        <v>246</v>
      </c>
    </row>
    <row r="60" spans="1:13" s="2" customFormat="1" ht="90">
      <c r="A60" s="11" t="s">
        <v>15</v>
      </c>
      <c r="B60" s="12">
        <v>54</v>
      </c>
      <c r="C60" s="12">
        <v>27985750000116</v>
      </c>
      <c r="D60" s="12" t="s">
        <v>249</v>
      </c>
      <c r="E60" s="20" t="s">
        <v>250</v>
      </c>
      <c r="F60" s="29" t="s">
        <v>251</v>
      </c>
      <c r="G60" s="15">
        <v>46315</v>
      </c>
      <c r="H60" s="18" t="s">
        <v>252</v>
      </c>
      <c r="I60" s="17">
        <v>4540.75</v>
      </c>
      <c r="J60" s="15">
        <v>46316</v>
      </c>
      <c r="K60" s="12"/>
      <c r="L60" s="22">
        <v>4540.75</v>
      </c>
      <c r="M60" s="18" t="s">
        <v>253</v>
      </c>
    </row>
    <row r="61" spans="1:13" s="2" customFormat="1" ht="150">
      <c r="A61" s="11" t="s">
        <v>15</v>
      </c>
      <c r="B61" s="12">
        <v>55</v>
      </c>
      <c r="C61" s="12">
        <v>69034668000156</v>
      </c>
      <c r="D61" s="12" t="s">
        <v>254</v>
      </c>
      <c r="E61" s="20" t="s">
        <v>255</v>
      </c>
      <c r="F61" s="25" t="s">
        <v>256</v>
      </c>
      <c r="G61" s="15">
        <v>46315</v>
      </c>
      <c r="H61" s="18" t="s">
        <v>257</v>
      </c>
      <c r="I61" s="17">
        <v>810123.46</v>
      </c>
      <c r="J61" s="15">
        <v>46309</v>
      </c>
      <c r="K61" s="12"/>
      <c r="L61" s="22">
        <v>810123.46</v>
      </c>
      <c r="M61" s="18" t="s">
        <v>258</v>
      </c>
    </row>
    <row r="62" spans="1:13" s="2" customFormat="1" ht="165">
      <c r="A62" s="11" t="s">
        <v>15</v>
      </c>
      <c r="B62" s="12">
        <v>56</v>
      </c>
      <c r="C62" s="12">
        <v>5340639000130</v>
      </c>
      <c r="D62" s="12" t="s">
        <v>220</v>
      </c>
      <c r="E62" s="20" t="s">
        <v>259</v>
      </c>
      <c r="F62" s="25" t="s">
        <v>260</v>
      </c>
      <c r="G62" s="15">
        <v>46317</v>
      </c>
      <c r="H62" s="18" t="s">
        <v>261</v>
      </c>
      <c r="I62" s="17">
        <v>22208.11</v>
      </c>
      <c r="J62" s="15">
        <v>46318</v>
      </c>
      <c r="K62" s="12"/>
      <c r="L62" s="22">
        <f>22208.11</f>
        <v>22208.11</v>
      </c>
      <c r="M62" s="18" t="s">
        <v>262</v>
      </c>
    </row>
    <row r="63" spans="1:13" s="2" customFormat="1" ht="180">
      <c r="A63" s="11" t="s">
        <v>15</v>
      </c>
      <c r="B63" s="12">
        <v>57</v>
      </c>
      <c r="C63" s="12">
        <v>5340639000130</v>
      </c>
      <c r="D63" s="12" t="s">
        <v>220</v>
      </c>
      <c r="E63" s="20" t="s">
        <v>263</v>
      </c>
      <c r="F63" s="25" t="s">
        <v>264</v>
      </c>
      <c r="G63" s="15">
        <v>46317</v>
      </c>
      <c r="H63" s="18" t="s">
        <v>265</v>
      </c>
      <c r="I63" s="17">
        <v>9753.86</v>
      </c>
      <c r="J63" s="15">
        <v>46318</v>
      </c>
      <c r="K63" s="12"/>
      <c r="L63" s="22">
        <v>9753.86</v>
      </c>
      <c r="M63" s="18" t="s">
        <v>262</v>
      </c>
    </row>
    <row r="64" spans="1:13" s="2" customFormat="1" ht="180">
      <c r="A64" s="11" t="s">
        <v>15</v>
      </c>
      <c r="B64" s="12">
        <v>58</v>
      </c>
      <c r="C64" s="12">
        <v>5926726000173</v>
      </c>
      <c r="D64" s="12" t="s">
        <v>141</v>
      </c>
      <c r="E64" s="20" t="s">
        <v>266</v>
      </c>
      <c r="F64" s="25" t="s">
        <v>267</v>
      </c>
      <c r="G64" s="15">
        <v>46317</v>
      </c>
      <c r="H64" s="18" t="s">
        <v>268</v>
      </c>
      <c r="I64" s="17">
        <v>12350.48</v>
      </c>
      <c r="J64" s="15">
        <v>46318</v>
      </c>
      <c r="K64" s="12"/>
      <c r="L64" s="22">
        <f>592.82+11757.66</f>
        <v>12350.48</v>
      </c>
      <c r="M64" s="18" t="s">
        <v>269</v>
      </c>
    </row>
    <row r="65" spans="1:13" s="2" customFormat="1" ht="120">
      <c r="A65" s="11" t="s">
        <v>15</v>
      </c>
      <c r="B65" s="12">
        <v>59</v>
      </c>
      <c r="C65" s="12">
        <v>12039966000111</v>
      </c>
      <c r="D65" s="12" t="s">
        <v>49</v>
      </c>
      <c r="E65" s="20" t="s">
        <v>270</v>
      </c>
      <c r="F65" s="25" t="s">
        <v>271</v>
      </c>
      <c r="G65" s="15">
        <v>46317</v>
      </c>
      <c r="H65" s="18" t="s">
        <v>272</v>
      </c>
      <c r="I65" s="17">
        <v>51804.21</v>
      </c>
      <c r="J65" s="15">
        <v>46318</v>
      </c>
      <c r="K65" s="12"/>
      <c r="L65" s="22">
        <v>51804.21</v>
      </c>
      <c r="M65" s="18" t="s">
        <v>273</v>
      </c>
    </row>
    <row r="66" spans="1:13" s="2" customFormat="1" ht="165">
      <c r="A66" s="11" t="s">
        <v>15</v>
      </c>
      <c r="B66" s="12">
        <v>60</v>
      </c>
      <c r="C66" s="12">
        <v>17207460000198</v>
      </c>
      <c r="D66" s="12" t="s">
        <v>274</v>
      </c>
      <c r="E66" s="21" t="s">
        <v>275</v>
      </c>
      <c r="F66" s="29" t="s">
        <v>276</v>
      </c>
      <c r="G66" s="15">
        <v>46317</v>
      </c>
      <c r="H66" s="18" t="s">
        <v>277</v>
      </c>
      <c r="I66" s="17">
        <v>14550</v>
      </c>
      <c r="J66" s="15">
        <v>46318</v>
      </c>
      <c r="K66" s="12"/>
      <c r="L66" s="22">
        <f>291+14259</f>
        <v>14550</v>
      </c>
      <c r="M66" s="18" t="s">
        <v>278</v>
      </c>
    </row>
    <row r="67" spans="1:13" s="2" customFormat="1" ht="135">
      <c r="A67" s="11" t="s">
        <v>15</v>
      </c>
      <c r="B67" s="12">
        <v>61</v>
      </c>
      <c r="C67" s="12">
        <v>87883807000106</v>
      </c>
      <c r="D67" s="12" t="s">
        <v>31</v>
      </c>
      <c r="E67" s="20" t="s">
        <v>279</v>
      </c>
      <c r="F67" s="25" t="s">
        <v>280</v>
      </c>
      <c r="G67" s="15">
        <v>46317</v>
      </c>
      <c r="H67" s="18" t="s">
        <v>281</v>
      </c>
      <c r="I67" s="17">
        <v>177.75</v>
      </c>
      <c r="J67" s="15">
        <v>46318</v>
      </c>
      <c r="K67" s="12"/>
      <c r="L67" s="22">
        <f>4.26+173.49</f>
        <v>177.75</v>
      </c>
      <c r="M67" s="18" t="s">
        <v>282</v>
      </c>
    </row>
    <row r="68" spans="1:13" s="2" customFormat="1" ht="180">
      <c r="A68" s="11" t="s">
        <v>15</v>
      </c>
      <c r="B68" s="12">
        <v>62</v>
      </c>
      <c r="C68" s="12">
        <v>17207460000198</v>
      </c>
      <c r="D68" s="12" t="s">
        <v>274</v>
      </c>
      <c r="E68" s="21" t="s">
        <v>283</v>
      </c>
      <c r="F68" s="25" t="s">
        <v>284</v>
      </c>
      <c r="G68" s="15">
        <v>46317</v>
      </c>
      <c r="H68" s="18" t="s">
        <v>285</v>
      </c>
      <c r="I68" s="17">
        <v>8730</v>
      </c>
      <c r="J68" s="15">
        <v>46318</v>
      </c>
      <c r="K68" s="12"/>
      <c r="L68" s="22">
        <f>174.6+8555.4</f>
        <v>8730</v>
      </c>
      <c r="M68" s="18" t="s">
        <v>286</v>
      </c>
    </row>
    <row r="69" spans="1:13" s="2" customFormat="1" ht="210">
      <c r="A69" s="11" t="s">
        <v>15</v>
      </c>
      <c r="B69" s="12">
        <v>63</v>
      </c>
      <c r="C69" s="12">
        <v>9199109000174</v>
      </c>
      <c r="D69" s="12" t="s">
        <v>36</v>
      </c>
      <c r="E69" s="21" t="s">
        <v>287</v>
      </c>
      <c r="F69" s="29" t="s">
        <v>288</v>
      </c>
      <c r="G69" s="15">
        <v>46317</v>
      </c>
      <c r="H69" s="18" t="s">
        <v>289</v>
      </c>
      <c r="I69" s="17">
        <v>32250</v>
      </c>
      <c r="J69" s="15">
        <v>46318</v>
      </c>
      <c r="K69" s="12"/>
      <c r="L69" s="22">
        <f>387+1612.5+30250.5</f>
        <v>32250</v>
      </c>
      <c r="M69" s="18" t="s">
        <v>290</v>
      </c>
    </row>
    <row r="70" spans="1:13" s="2" customFormat="1" ht="105">
      <c r="A70" s="11" t="s">
        <v>15</v>
      </c>
      <c r="B70" s="12">
        <v>64</v>
      </c>
      <c r="C70" s="34">
        <v>4301769000109</v>
      </c>
      <c r="D70" s="12" t="s">
        <v>291</v>
      </c>
      <c r="E70" s="20" t="s">
        <v>292</v>
      </c>
      <c r="F70" s="25" t="s">
        <v>293</v>
      </c>
      <c r="G70" s="31">
        <v>46317</v>
      </c>
      <c r="H70" s="35" t="s">
        <v>294</v>
      </c>
      <c r="I70" s="36">
        <v>5757.69</v>
      </c>
      <c r="J70" s="31">
        <v>46318</v>
      </c>
      <c r="K70" s="34"/>
      <c r="L70" s="36">
        <v>5757.69</v>
      </c>
      <c r="M70" s="35" t="s">
        <v>295</v>
      </c>
    </row>
    <row r="71" spans="1:13" s="2" customFormat="1" ht="195">
      <c r="A71" s="11" t="s">
        <v>15</v>
      </c>
      <c r="B71" s="12">
        <v>65</v>
      </c>
      <c r="C71" s="12">
        <v>17207460000198</v>
      </c>
      <c r="D71" s="12" t="s">
        <v>274</v>
      </c>
      <c r="E71" s="21" t="s">
        <v>296</v>
      </c>
      <c r="F71" s="29" t="s">
        <v>297</v>
      </c>
      <c r="G71" s="15">
        <v>46322</v>
      </c>
      <c r="H71" s="18" t="s">
        <v>298</v>
      </c>
      <c r="I71" s="17">
        <v>15600</v>
      </c>
      <c r="J71" s="15">
        <v>46322</v>
      </c>
      <c r="K71" s="12"/>
      <c r="L71" s="22">
        <f>312+15288</f>
        <v>15600</v>
      </c>
      <c r="M71" s="18" t="s">
        <v>299</v>
      </c>
    </row>
    <row r="72" spans="1:13" s="2" customFormat="1" ht="195">
      <c r="A72" s="11" t="s">
        <v>15</v>
      </c>
      <c r="B72" s="12">
        <v>66</v>
      </c>
      <c r="C72" s="12">
        <v>2558157000162</v>
      </c>
      <c r="D72" s="12" t="s">
        <v>300</v>
      </c>
      <c r="E72" s="20" t="s">
        <v>301</v>
      </c>
      <c r="F72" s="25" t="s">
        <v>302</v>
      </c>
      <c r="G72" s="15">
        <v>46322</v>
      </c>
      <c r="H72" s="18" t="s">
        <v>303</v>
      </c>
      <c r="I72" s="17">
        <v>18327.66</v>
      </c>
      <c r="J72" s="15">
        <v>46322</v>
      </c>
      <c r="K72" s="12"/>
      <c r="L72" s="22">
        <f>879.72+17447.94</f>
        <v>18327.66</v>
      </c>
      <c r="M72" s="18" t="s">
        <v>304</v>
      </c>
    </row>
    <row r="73" spans="1:13" s="2" customFormat="1" ht="180">
      <c r="A73" s="11" t="s">
        <v>15</v>
      </c>
      <c r="B73" s="12">
        <v>67</v>
      </c>
      <c r="C73" s="12">
        <v>55931175000104</v>
      </c>
      <c r="D73" s="12" t="s">
        <v>305</v>
      </c>
      <c r="E73" s="21" t="s">
        <v>306</v>
      </c>
      <c r="F73" s="27" t="s">
        <v>307</v>
      </c>
      <c r="G73" s="15">
        <v>46322</v>
      </c>
      <c r="H73" s="18" t="s">
        <v>308</v>
      </c>
      <c r="I73" s="17">
        <v>992.4</v>
      </c>
      <c r="J73" s="15">
        <v>46322</v>
      </c>
      <c r="K73" s="12"/>
      <c r="L73" s="22">
        <f>19.85+972.55</f>
        <v>992.4</v>
      </c>
      <c r="M73" s="18" t="s">
        <v>309</v>
      </c>
    </row>
    <row r="74" spans="1:13" s="2" customFormat="1" ht="120">
      <c r="A74" s="11" t="s">
        <v>15</v>
      </c>
      <c r="B74" s="12">
        <v>68</v>
      </c>
      <c r="C74" s="12">
        <v>4406195000125</v>
      </c>
      <c r="D74" s="12" t="s">
        <v>310</v>
      </c>
      <c r="E74" s="20" t="s">
        <v>311</v>
      </c>
      <c r="F74" s="25" t="s">
        <v>312</v>
      </c>
      <c r="G74" s="15">
        <v>46322</v>
      </c>
      <c r="H74" s="18" t="s">
        <v>313</v>
      </c>
      <c r="I74" s="17">
        <v>358.51</v>
      </c>
      <c r="J74" s="15">
        <v>46322</v>
      </c>
      <c r="K74" s="12"/>
      <c r="L74" s="22">
        <f>17.21+341.3</f>
        <v>358.51</v>
      </c>
      <c r="M74" s="18" t="s">
        <v>314</v>
      </c>
    </row>
    <row r="75" spans="1:13" s="2" customFormat="1" ht="120">
      <c r="A75" s="11" t="s">
        <v>15</v>
      </c>
      <c r="B75" s="12">
        <v>69</v>
      </c>
      <c r="C75" s="12">
        <v>4406195000125</v>
      </c>
      <c r="D75" s="12" t="s">
        <v>310</v>
      </c>
      <c r="E75" s="20" t="s">
        <v>315</v>
      </c>
      <c r="F75" s="29" t="s">
        <v>316</v>
      </c>
      <c r="G75" s="15">
        <v>46322</v>
      </c>
      <c r="H75" s="18" t="s">
        <v>317</v>
      </c>
      <c r="I75" s="17">
        <v>276.67</v>
      </c>
      <c r="J75" s="15">
        <v>46322</v>
      </c>
      <c r="K75" s="12"/>
      <c r="L75" s="22">
        <f>13.28+263.39</f>
        <v>276.66999999999996</v>
      </c>
      <c r="M75" s="18" t="s">
        <v>314</v>
      </c>
    </row>
    <row r="76" spans="1:13" s="2" customFormat="1" ht="120">
      <c r="A76" s="11" t="s">
        <v>15</v>
      </c>
      <c r="B76" s="12">
        <v>70</v>
      </c>
      <c r="C76" s="12">
        <v>4406195000125</v>
      </c>
      <c r="D76" s="12" t="s">
        <v>310</v>
      </c>
      <c r="E76" s="20" t="s">
        <v>318</v>
      </c>
      <c r="F76" s="25" t="s">
        <v>319</v>
      </c>
      <c r="G76" s="15">
        <v>46322</v>
      </c>
      <c r="H76" s="18" t="s">
        <v>320</v>
      </c>
      <c r="I76" s="17">
        <v>440.33</v>
      </c>
      <c r="J76" s="15">
        <v>46322</v>
      </c>
      <c r="K76" s="12"/>
      <c r="L76" s="22">
        <f>21.14+419.19</f>
        <v>440.33</v>
      </c>
      <c r="M76" s="18" t="s">
        <v>314</v>
      </c>
    </row>
    <row r="77" spans="1:13" s="2" customFormat="1" ht="120">
      <c r="A77" s="11" t="s">
        <v>15</v>
      </c>
      <c r="B77" s="12">
        <v>71</v>
      </c>
      <c r="C77" s="12">
        <v>4406195000125</v>
      </c>
      <c r="D77" s="12" t="s">
        <v>310</v>
      </c>
      <c r="E77" s="20" t="s">
        <v>321</v>
      </c>
      <c r="F77" s="25" t="s">
        <v>322</v>
      </c>
      <c r="G77" s="15">
        <v>46322</v>
      </c>
      <c r="H77" s="18" t="s">
        <v>323</v>
      </c>
      <c r="I77" s="17">
        <v>145.76</v>
      </c>
      <c r="J77" s="15">
        <v>46322</v>
      </c>
      <c r="K77" s="12"/>
      <c r="L77" s="22">
        <f>7+138.76</f>
        <v>145.76</v>
      </c>
      <c r="M77" s="18" t="s">
        <v>314</v>
      </c>
    </row>
    <row r="78" spans="1:13" s="2" customFormat="1" ht="120">
      <c r="A78" s="11" t="s">
        <v>15</v>
      </c>
      <c r="B78" s="12">
        <v>72</v>
      </c>
      <c r="C78" s="12">
        <v>4406195000125</v>
      </c>
      <c r="D78" s="12" t="s">
        <v>310</v>
      </c>
      <c r="E78" s="20" t="s">
        <v>324</v>
      </c>
      <c r="F78" s="25" t="s">
        <v>325</v>
      </c>
      <c r="G78" s="15">
        <v>46322</v>
      </c>
      <c r="H78" s="18" t="s">
        <v>326</v>
      </c>
      <c r="I78" s="17">
        <v>145.68</v>
      </c>
      <c r="J78" s="15">
        <v>46322</v>
      </c>
      <c r="K78" s="12"/>
      <c r="L78" s="22">
        <f>6.99+138.69</f>
        <v>145.68</v>
      </c>
      <c r="M78" s="18" t="s">
        <v>314</v>
      </c>
    </row>
    <row r="79" spans="1:13" s="2" customFormat="1" ht="120">
      <c r="A79" s="11" t="s">
        <v>15</v>
      </c>
      <c r="B79" s="12">
        <v>73</v>
      </c>
      <c r="C79" s="12">
        <v>4406195000125</v>
      </c>
      <c r="D79" s="12" t="s">
        <v>310</v>
      </c>
      <c r="E79" s="20" t="s">
        <v>327</v>
      </c>
      <c r="F79" s="25" t="s">
        <v>328</v>
      </c>
      <c r="G79" s="15">
        <v>46322</v>
      </c>
      <c r="H79" s="18" t="s">
        <v>329</v>
      </c>
      <c r="I79" s="17">
        <v>522.14</v>
      </c>
      <c r="J79" s="15">
        <v>46322</v>
      </c>
      <c r="K79" s="12"/>
      <c r="L79" s="22">
        <f>25.06+497.08</f>
        <v>522.14</v>
      </c>
      <c r="M79" s="18" t="s">
        <v>314</v>
      </c>
    </row>
    <row r="80" spans="1:13" s="2" customFormat="1" ht="165">
      <c r="A80" s="11" t="s">
        <v>15</v>
      </c>
      <c r="B80" s="12">
        <v>74</v>
      </c>
      <c r="C80" s="12">
        <v>26722189000110</v>
      </c>
      <c r="D80" s="12" t="s">
        <v>330</v>
      </c>
      <c r="E80" s="20" t="s">
        <v>331</v>
      </c>
      <c r="F80" s="25" t="s">
        <v>332</v>
      </c>
      <c r="G80" s="15">
        <v>46323</v>
      </c>
      <c r="H80" s="18" t="s">
        <v>333</v>
      </c>
      <c r="I80" s="17">
        <v>1409.57</v>
      </c>
      <c r="J80" s="15">
        <v>46323</v>
      </c>
      <c r="K80" s="12"/>
      <c r="L80" s="22">
        <f>132.29+1277.28</f>
        <v>1409.57</v>
      </c>
      <c r="M80" s="18" t="s">
        <v>334</v>
      </c>
    </row>
    <row r="81" spans="1:13" s="2" customFormat="1" ht="165">
      <c r="A81" s="11" t="s">
        <v>15</v>
      </c>
      <c r="B81" s="12">
        <v>75</v>
      </c>
      <c r="C81" s="12">
        <v>26722189000110</v>
      </c>
      <c r="D81" s="12" t="s">
        <v>330</v>
      </c>
      <c r="E81" s="20" t="s">
        <v>335</v>
      </c>
      <c r="F81" s="25" t="s">
        <v>332</v>
      </c>
      <c r="G81" s="15">
        <v>46323</v>
      </c>
      <c r="H81" s="18" t="s">
        <v>336</v>
      </c>
      <c r="I81" s="17">
        <v>4102.71</v>
      </c>
      <c r="J81" s="15">
        <v>46323</v>
      </c>
      <c r="K81" s="12"/>
      <c r="L81" s="22">
        <f>4102.71</f>
        <v>4102.71</v>
      </c>
      <c r="M81" s="18" t="s">
        <v>334</v>
      </c>
    </row>
    <row r="82" spans="1:13" s="2" customFormat="1" ht="225">
      <c r="A82" s="11" t="s">
        <v>15</v>
      </c>
      <c r="B82" s="12">
        <v>76</v>
      </c>
      <c r="C82" s="12">
        <v>25319644000178</v>
      </c>
      <c r="D82" s="12" t="s">
        <v>337</v>
      </c>
      <c r="E82" s="21" t="s">
        <v>338</v>
      </c>
      <c r="F82" s="25" t="s">
        <v>339</v>
      </c>
      <c r="G82" s="15">
        <v>46323</v>
      </c>
      <c r="H82" s="18" t="s">
        <v>340</v>
      </c>
      <c r="I82" s="17">
        <v>4500</v>
      </c>
      <c r="J82" s="15">
        <v>46323</v>
      </c>
      <c r="K82" s="12"/>
      <c r="L82" s="22">
        <f>202.5+4297.5</f>
        <v>4500</v>
      </c>
      <c r="M82" s="18" t="s">
        <v>341</v>
      </c>
    </row>
    <row r="83" spans="1:13" s="2" customFormat="1" ht="150">
      <c r="A83" s="11" t="s">
        <v>15</v>
      </c>
      <c r="B83" s="12">
        <v>77</v>
      </c>
      <c r="C83" s="12">
        <v>7112529000146</v>
      </c>
      <c r="D83" s="12" t="s">
        <v>342</v>
      </c>
      <c r="E83" s="20" t="s">
        <v>343</v>
      </c>
      <c r="F83" s="25" t="s">
        <v>344</v>
      </c>
      <c r="G83" s="15">
        <v>46323</v>
      </c>
      <c r="H83" s="18" t="s">
        <v>345</v>
      </c>
      <c r="I83" s="17">
        <v>118798.68</v>
      </c>
      <c r="J83" s="15">
        <v>46323</v>
      </c>
      <c r="K83" s="12"/>
      <c r="L83" s="22">
        <f>5702.34+113096.34</f>
        <v>118798.68</v>
      </c>
      <c r="M83" s="18" t="s">
        <v>346</v>
      </c>
    </row>
    <row r="84" spans="1:13" s="2" customFormat="1" ht="135">
      <c r="A84" s="11" t="s">
        <v>15</v>
      </c>
      <c r="B84" s="12">
        <v>78</v>
      </c>
      <c r="C84" s="12">
        <v>11681242000104</v>
      </c>
      <c r="D84" s="12" t="s">
        <v>347</v>
      </c>
      <c r="E84" s="21" t="s">
        <v>348</v>
      </c>
      <c r="F84" s="25" t="s">
        <v>349</v>
      </c>
      <c r="G84" s="15">
        <v>46323</v>
      </c>
      <c r="H84" s="18" t="s">
        <v>350</v>
      </c>
      <c r="I84" s="17">
        <v>240904.55</v>
      </c>
      <c r="J84" s="15">
        <v>46323</v>
      </c>
      <c r="K84" s="12"/>
      <c r="L84" s="22">
        <v>240904.55</v>
      </c>
      <c r="M84" s="18" t="s">
        <v>351</v>
      </c>
    </row>
    <row r="85" spans="1:13" s="2" customFormat="1" ht="165">
      <c r="A85" s="11" t="s">
        <v>15</v>
      </c>
      <c r="B85" s="12">
        <v>79</v>
      </c>
      <c r="C85" s="34">
        <v>9199109000174</v>
      </c>
      <c r="D85" s="12" t="s">
        <v>36</v>
      </c>
      <c r="E85" s="37" t="s">
        <v>352</v>
      </c>
      <c r="F85" s="25" t="s">
        <v>353</v>
      </c>
      <c r="G85" s="31">
        <v>46323</v>
      </c>
      <c r="H85" s="35" t="s">
        <v>354</v>
      </c>
      <c r="I85" s="36">
        <v>4257</v>
      </c>
      <c r="J85" s="31">
        <v>46323</v>
      </c>
      <c r="K85" s="34"/>
      <c r="L85" s="36">
        <f>51.08+212.85+3993.07</f>
        <v>4257</v>
      </c>
      <c r="M85" s="35" t="s">
        <v>355</v>
      </c>
    </row>
    <row r="86" spans="1:13" s="3" customFormat="1" ht="165">
      <c r="A86" s="11" t="s">
        <v>15</v>
      </c>
      <c r="B86" s="12">
        <v>80</v>
      </c>
      <c r="C86" s="34">
        <v>9199109000174</v>
      </c>
      <c r="D86" s="12" t="s">
        <v>36</v>
      </c>
      <c r="E86" s="21" t="s">
        <v>356</v>
      </c>
      <c r="F86" s="25" t="s">
        <v>357</v>
      </c>
      <c r="G86" s="15">
        <v>46323</v>
      </c>
      <c r="H86" s="18" t="s">
        <v>358</v>
      </c>
      <c r="I86" s="38">
        <v>9417</v>
      </c>
      <c r="J86" s="15">
        <v>46323</v>
      </c>
      <c r="K86" s="12"/>
      <c r="L86" s="39">
        <f>113+470.85+8833.15</f>
        <v>9417</v>
      </c>
      <c r="M86" s="18" t="s">
        <v>359</v>
      </c>
    </row>
    <row r="87" spans="1:13" s="2" customFormat="1" ht="135">
      <c r="A87" s="11" t="s">
        <v>15</v>
      </c>
      <c r="B87" s="12">
        <v>81</v>
      </c>
      <c r="C87" s="12">
        <v>34549659000113</v>
      </c>
      <c r="D87" s="12" t="s">
        <v>62</v>
      </c>
      <c r="E87" s="20" t="s">
        <v>360</v>
      </c>
      <c r="F87" s="25" t="s">
        <v>361</v>
      </c>
      <c r="G87" s="15">
        <v>46323</v>
      </c>
      <c r="H87" s="18" t="s">
        <v>362</v>
      </c>
      <c r="I87" s="17">
        <v>33480</v>
      </c>
      <c r="J87" s="15">
        <v>46323</v>
      </c>
      <c r="K87" s="12"/>
      <c r="L87" s="22">
        <f>1607.04+31872.96</f>
        <v>33480</v>
      </c>
      <c r="M87" s="18" t="s">
        <v>363</v>
      </c>
    </row>
    <row r="88" spans="1:13" s="2" customFormat="1" ht="135">
      <c r="A88" s="11" t="s">
        <v>15</v>
      </c>
      <c r="B88" s="12">
        <v>82</v>
      </c>
      <c r="C88" s="12">
        <v>34549659000113</v>
      </c>
      <c r="D88" s="12" t="s">
        <v>62</v>
      </c>
      <c r="E88" s="20" t="s">
        <v>364</v>
      </c>
      <c r="F88" s="25" t="s">
        <v>365</v>
      </c>
      <c r="G88" s="15">
        <v>46323</v>
      </c>
      <c r="H88" s="18" t="s">
        <v>366</v>
      </c>
      <c r="I88" s="17">
        <v>156573.12</v>
      </c>
      <c r="J88" s="15">
        <v>46323</v>
      </c>
      <c r="K88" s="12"/>
      <c r="L88" s="22">
        <f>7569.63+149003.49</f>
        <v>156573.12</v>
      </c>
      <c r="M88" s="18" t="s">
        <v>363</v>
      </c>
    </row>
    <row r="89" spans="1:13" s="2" customFormat="1" ht="135">
      <c r="A89" s="11" t="s">
        <v>15</v>
      </c>
      <c r="B89" s="12">
        <v>83</v>
      </c>
      <c r="C89" s="12">
        <v>34549659000113</v>
      </c>
      <c r="D89" s="12" t="s">
        <v>62</v>
      </c>
      <c r="E89" s="20" t="s">
        <v>367</v>
      </c>
      <c r="F89" s="25" t="s">
        <v>365</v>
      </c>
      <c r="G89" s="15">
        <v>46323</v>
      </c>
      <c r="H89" s="18" t="s">
        <v>368</v>
      </c>
      <c r="I89" s="17">
        <v>1127.5999999999999</v>
      </c>
      <c r="J89" s="15">
        <v>46323</v>
      </c>
      <c r="K89" s="12"/>
      <c r="L89" s="22">
        <v>1127.5999999999999</v>
      </c>
      <c r="M89" s="18" t="s">
        <v>363</v>
      </c>
    </row>
    <row r="90" spans="1:13" s="2" customFormat="1" ht="105">
      <c r="A90" s="11" t="s">
        <v>15</v>
      </c>
      <c r="B90" s="12">
        <v>84</v>
      </c>
      <c r="C90" s="12">
        <v>28194238000114</v>
      </c>
      <c r="D90" s="12" t="s">
        <v>369</v>
      </c>
      <c r="E90" s="21" t="s">
        <v>370</v>
      </c>
      <c r="F90" s="25" t="s">
        <v>371</v>
      </c>
      <c r="G90" s="15">
        <v>46323</v>
      </c>
      <c r="H90" s="18" t="s">
        <v>372</v>
      </c>
      <c r="I90" s="17">
        <v>3745.5</v>
      </c>
      <c r="J90" s="15">
        <v>46323</v>
      </c>
      <c r="K90" s="12"/>
      <c r="L90" s="22">
        <f>181.66+3563.84</f>
        <v>3745.5</v>
      </c>
      <c r="M90" s="18" t="s">
        <v>373</v>
      </c>
    </row>
    <row r="91" spans="1:13" s="2" customFormat="1" ht="165">
      <c r="A91" s="11" t="s">
        <v>15</v>
      </c>
      <c r="B91" s="12">
        <v>85</v>
      </c>
      <c r="C91" s="12">
        <v>26722189000110</v>
      </c>
      <c r="D91" s="12" t="s">
        <v>330</v>
      </c>
      <c r="E91" s="20" t="s">
        <v>374</v>
      </c>
      <c r="F91" s="25" t="s">
        <v>375</v>
      </c>
      <c r="G91" s="15">
        <v>46323</v>
      </c>
      <c r="H91" s="18" t="s">
        <v>376</v>
      </c>
      <c r="I91" s="17">
        <v>104101.8</v>
      </c>
      <c r="J91" s="15">
        <v>46323</v>
      </c>
      <c r="K91" s="12"/>
      <c r="L91" s="22">
        <f>354.62+935.94+1155.28+28.98+4.8+9.13+2.27+2.74+1.72+2.86+101603.46</f>
        <v>104101.8</v>
      </c>
      <c r="M91" s="18" t="s">
        <v>334</v>
      </c>
    </row>
    <row r="92" spans="1:13" ht="15" customHeight="1">
      <c r="A92" s="40" t="s">
        <v>377</v>
      </c>
      <c r="B92" s="40"/>
      <c r="C92" s="40"/>
      <c r="D92" s="4"/>
      <c r="K92" s="43"/>
    </row>
    <row r="93" spans="1:13" ht="15" customHeight="1">
      <c r="A93" s="44" t="str">
        <f>[1]Bens!A18</f>
        <v>Data da última atualização: 03/11/2026</v>
      </c>
      <c r="B93" s="45"/>
      <c r="C93" s="4"/>
      <c r="D93" s="1"/>
    </row>
    <row r="94" spans="1:13" ht="15" customHeight="1">
      <c r="A94" s="46" t="s">
        <v>378</v>
      </c>
      <c r="B94" s="46"/>
      <c r="C94" s="46"/>
      <c r="D94" s="46"/>
    </row>
    <row r="95" spans="1:13" ht="15" customHeight="1">
      <c r="A95" s="46" t="s">
        <v>379</v>
      </c>
      <c r="B95" s="46"/>
      <c r="C95" s="46"/>
      <c r="D95" s="46"/>
    </row>
    <row r="96" spans="1:13" ht="15" customHeight="1">
      <c r="A96" s="47" t="s">
        <v>380</v>
      </c>
      <c r="B96" s="47"/>
      <c r="C96" s="47"/>
      <c r="D96" s="1"/>
    </row>
    <row r="97" spans="14:14" ht="15" customHeight="1"/>
    <row r="98" spans="14:14" ht="15" customHeight="1"/>
    <row r="99" spans="14:14" ht="15" customHeight="1"/>
    <row r="100" spans="14:14" ht="15" customHeight="1"/>
    <row r="101" spans="14:14" ht="15" customHeight="1"/>
    <row r="102" spans="14:14" ht="15" customHeight="1"/>
    <row r="103" spans="14:14" ht="15" customHeight="1"/>
    <row r="104" spans="14:14" ht="15" customHeight="1">
      <c r="N104" s="48"/>
    </row>
    <row r="105" spans="14:14" ht="15" customHeight="1">
      <c r="N105" s="48"/>
    </row>
    <row r="106" spans="14:14" ht="15" customHeight="1">
      <c r="N106" s="48"/>
    </row>
    <row r="107" spans="14:14" ht="15" customHeight="1">
      <c r="N107" s="48"/>
    </row>
    <row r="108" spans="14:14" ht="15" customHeight="1">
      <c r="N108" s="48"/>
    </row>
    <row r="109" spans="14:14" ht="15" customHeight="1">
      <c r="N109" s="48"/>
    </row>
    <row r="110" spans="14:14" ht="15" customHeight="1"/>
    <row r="111" spans="14:14" ht="15" customHeight="1"/>
    <row r="112" spans="14:14"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48.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sheetData>
  <mergeCells count="5">
    <mergeCell ref="A2:M2"/>
    <mergeCell ref="A3:E3"/>
    <mergeCell ref="A5:L5"/>
    <mergeCell ref="A94:D94"/>
    <mergeCell ref="A95:D95"/>
  </mergeCells>
  <conditionalFormatting sqref="C7:C91">
    <cfRule type="cellIs" dxfId="1" priority="1" operator="between">
      <formula>111111111</formula>
      <formula>99999999999</formula>
    </cfRule>
    <cfRule type="cellIs" dxfId="0" priority="2" operator="between">
      <formula>111111111111</formula>
      <formula>99999999999999</formula>
    </cfRule>
  </conditionalFormatting>
  <hyperlinks>
    <hyperlink ref="F7" r:id="rId1" xr:uid="{491F76BB-F396-407A-B40D-DBB48A90A640}"/>
    <hyperlink ref="F8" r:id="rId2" xr:uid="{84588D84-D2A2-4B01-AEE1-5B0C089F5EC0}"/>
    <hyperlink ref="F9" r:id="rId3" xr:uid="{870B6E76-1507-4188-82E8-4BEF17C7DBD7}"/>
    <hyperlink ref="F10" r:id="rId4" xr:uid="{B3CB78E5-F247-4065-A0B9-DE5F3E272C6A}"/>
    <hyperlink ref="F11" r:id="rId5" xr:uid="{72C9F5E8-3A8D-4F75-AC43-7F68FAD8E87A}"/>
    <hyperlink ref="F12" r:id="rId6" xr:uid="{BCD13518-A876-4E2C-8409-0C6643C51701}"/>
    <hyperlink ref="F13" r:id="rId7" xr:uid="{B0AD199B-0F5F-4500-A831-2C042C3C3ADE}"/>
    <hyperlink ref="F14" r:id="rId8" xr:uid="{9C4CD07C-55AD-4F38-82D8-B3D931938D77}"/>
    <hyperlink ref="F15" r:id="rId9" xr:uid="{0FF26438-DDF8-4620-9EFF-CBF1CE19B6EB}"/>
    <hyperlink ref="F16" r:id="rId10" xr:uid="{2932567A-F3CC-415B-A10C-078D241941BC}"/>
    <hyperlink ref="F17" r:id="rId11" xr:uid="{8FC00F3E-6B25-4299-9F6A-AD1069178568}"/>
    <hyperlink ref="F18" r:id="rId12" xr:uid="{C52CE3EF-7C23-4DFF-80AA-B2E20B2697B2}"/>
    <hyperlink ref="F19" r:id="rId13" xr:uid="{B0ED628C-DF56-4E27-BD6F-380E6A3D794E}"/>
    <hyperlink ref="F20" r:id="rId14" xr:uid="{69F27E1E-72F1-4069-B8ED-D34F2BD5AF09}"/>
    <hyperlink ref="F21" r:id="rId15" xr:uid="{CFE8D670-2964-4CDA-8989-83F3942BF8C5}"/>
    <hyperlink ref="F22" r:id="rId16" xr:uid="{3F40CAFB-EF61-46E2-AF02-F956B6C329C2}"/>
    <hyperlink ref="F23" r:id="rId17" xr:uid="{54E838B4-815A-40BB-A9DD-CB4AB1C6DBFE}"/>
    <hyperlink ref="F24" r:id="rId18" xr:uid="{0BCB9E8D-6367-43A7-A745-B9CA8B36FB18}"/>
    <hyperlink ref="F25" r:id="rId19" xr:uid="{DB8D3127-08FA-4FE3-8069-C7426D31E8A3}"/>
    <hyperlink ref="F26" r:id="rId20" xr:uid="{691B2673-9EE3-49C8-8086-D9F939EF4CA4}"/>
    <hyperlink ref="F27" r:id="rId21" display="https://www.mpam.mp.br/images-j5/DOF/2026/TRANSPARENCIA/Ordem Cronologica/Outubro/SERVICOS/RECIBO_21430002346_2026_MAPFRE.pdf" xr:uid="{861A1722-4790-448E-97F2-02BDB04464F8}"/>
    <hyperlink ref="F28" r:id="rId22" xr:uid="{D3BC2C77-DE6D-4582-AADF-F6F4A2532B9D}"/>
    <hyperlink ref="F29" r:id="rId23" xr:uid="{EABD8B31-AFC0-437B-A0A4-7A012C5F2494}"/>
    <hyperlink ref="F30" r:id="rId24" xr:uid="{A8948BF3-01A3-4D29-B601-E4CF3C476662}"/>
    <hyperlink ref="F31" r:id="rId25" xr:uid="{2AE249C1-AB16-48BE-9D42-EF98110A1A3F}"/>
    <hyperlink ref="F32" r:id="rId26" xr:uid="{5CD4786D-172D-43D8-AA32-C4B2E4A1C7DF}"/>
    <hyperlink ref="F33" r:id="rId27" xr:uid="{8EC63C97-1167-462A-A443-101D5147C034}"/>
    <hyperlink ref="F34" r:id="rId28" xr:uid="{7D21A633-1845-4F41-819B-03DC09823F97}"/>
    <hyperlink ref="F35" r:id="rId29" xr:uid="{CDD7274C-1147-4E13-ABFA-C2009F3BF1D9}"/>
    <hyperlink ref="F36" r:id="rId30" xr:uid="{B0720270-6ED8-4546-8221-A1662FE155EF}"/>
    <hyperlink ref="F37" r:id="rId31" xr:uid="{91ABD0C5-AF79-48D7-865A-2A7B6567A750}"/>
    <hyperlink ref="F38" r:id="rId32" xr:uid="{D770F10E-6C92-481F-92BD-E20CBAA8C57E}"/>
    <hyperlink ref="F39" r:id="rId33" xr:uid="{B20D8F60-E2B8-4D3D-A59C-9AFEB1F59227}"/>
    <hyperlink ref="F40" r:id="rId34" xr:uid="{36B66E99-B6A3-4324-A499-68EC5D3EAB16}"/>
    <hyperlink ref="E40" r:id="rId35" xr:uid="{10233E61-7563-4E76-AF1E-372876A375B8}"/>
    <hyperlink ref="E39" r:id="rId36" xr:uid="{F09E2BC2-BAF2-4C05-9CE9-08A27D0F2811}"/>
    <hyperlink ref="E38" r:id="rId37" xr:uid="{7EFC19AE-8489-48BB-AA68-F078CFDE1E71}"/>
    <hyperlink ref="E37" r:id="rId38" xr:uid="{CEE9A1B3-F84A-4A21-942C-34414B6E9009}"/>
    <hyperlink ref="E36" r:id="rId39" display="Liquidação da NE nº 2026NE0000889 - Ref. a serviços de manutenção preventiva e corretiva nos sistemas de refrigeração da PGJ/AM, com assistência técnica, mão de obra, peças e acessórios, competência setembro/2026, Contrato 025/2022-MP/PGJ, 6º TA, NFS-e nº 114, SEI 2026.023350." xr:uid="{D5B9822A-2E65-414D-9371-2563B033FC48}"/>
    <hyperlink ref="E35" r:id="rId40" xr:uid="{53FC1499-092D-4570-9DF9-5DC44450DE60}"/>
    <hyperlink ref="E34" r:id="rId41" display="Liquidação da NE nº 2026NE0000676 - Referente à manutenção preventiva e corretiva de elevadores, com reposição de peças, mão de obra, ferramentas, equipamentos e materiais necessários nos prédios da PGJ/MPAM, competência agosto/2026, CA nº 015/2023-MP/PGJ, 3º TA, NF nº 66145, SEI 2026.021803." xr:uid="{9A7DFE1E-BC1E-493E-B9D2-9B2E953C3F4A}"/>
    <hyperlink ref="E33" r:id="rId42" xr:uid="{C82CC892-67E4-420F-B453-8F33DE9586F8}"/>
    <hyperlink ref="E32" r:id="rId43" xr:uid="{204A3B96-C97E-4BE0-9966-2D292715F154}"/>
    <hyperlink ref="E31" r:id="rId44" xr:uid="{6B4D4722-6D95-4606-B211-3E077FB6F650}"/>
    <hyperlink ref="E30" r:id="rId45" xr:uid="{DAF96FFC-8C3E-45F8-AFF1-FC34BDD31E0F}"/>
    <hyperlink ref="E29" r:id="rId46" display="Liquidação da NE nº 2026NE0000056 - Ref. a prestação ao serviço de operação de equipamentos de som e vídeo com gravação e transmissão via canal no youtube nas sessões ordinária e extraordinária dos Órgãos Colegiados, ref. a Setembro/2026, conforme NF-nº 172 e demais documentos no SEI 2026.023445." xr:uid="{6E9B275E-2733-42E2-A70C-66A88943F859}"/>
    <hyperlink ref="E27" r:id="rId47" display="Liquidação da NE nº 2026NE0001832  - Ref. ao pagamento de franquia de seguro para substituição do retrovisor esquerdo do veículo oficial Toyota Corolla, placa PHR6168, em decorrência de sinistro ocorrido em 16/08/2026, conforme Recibo de Franquia de 07/10/2026, Apólice nº 2143000234631 e Contrato Administrativo nº 010/2023-MP/PGJ, SEI 2026.019779." xr:uid="{FDCD997A-DAEB-4CE2-8480-47F8DC6F20A0}"/>
    <hyperlink ref="E26" r:id="rId48" xr:uid="{9FA4A14F-FFF7-43F6-8AA2-E4C8BB5FE4A7}"/>
    <hyperlink ref="E25" r:id="rId49" xr:uid="{0FB907ED-E91A-417C-B537-55C5E43FC4C3}"/>
    <hyperlink ref="E23" r:id="rId50" display="Liquidação da NE nº 2026NE0001399 - Ref. ao acréscimo de serviços necessários à adequada conclusão da reforma do Datacenter do Prédio Anexo Administrativo integrante deste MPAM, conforme Contrato Administrativo nº 007/2026-MP/PGJ e 1º Termo Aditivo, NFS-e nº 55 e documentos constantes do SEI nº 2026.021615." xr:uid="{34E03550-3034-47AA-8D77-9BFE059F2A0B}"/>
    <hyperlink ref="E22" r:id="rId51" display="Liquidação da NE nº 2026NE0000398 - Ref. à contratação de empresa especializada na prestação de serviços de engenharia, visando atender às necessidades para a execução da reforma do Datacenter do Prédio Anexo Administrativo integrante deste MPAM, conforme Contrato Administrativo nº 007/2026-MP/PGJ, NFS-e nº 54 e documentos constantes do SEI nº 2026.021613." xr:uid="{D5DBAD64-8FCF-43F5-B92E-7031EFCC0108}"/>
    <hyperlink ref="E21" r:id="rId52" xr:uid="{A41DA0B1-276B-455C-8C01-6FBA19EA23B4}"/>
    <hyperlink ref="E20" r:id="rId53" xr:uid="{84838A43-852E-41EA-91D7-C17B9E86CB8D}"/>
    <hyperlink ref="E19" r:id="rId54" xr:uid="{D63F6D8A-2833-4848-A2F7-4A74CE42F88B}"/>
    <hyperlink ref="E18" r:id="rId55" xr:uid="{921C3A8A-0984-4D57-83FC-64D13480CE2C}"/>
    <hyperlink ref="E17" r:id="rId56" xr:uid="{2B85E2B3-1A3A-402F-8E26-C2E4E5F53703}"/>
    <hyperlink ref="E16" r:id="rId57" display="Liquidação da NE nº 2026NE0000799 - Ref. a prestação de serviço de solução de firewall de próxima geração em alta disponibilidade, com monitoramento (CA 004/2023-MP/PGJ - 1ºT.A.) ref. a AGOSTO/2026 (parcela 35 de 48) conforme NFS-e nº 22 e demais documentos no SEI 2026.022478." xr:uid="{18B06F57-25B1-4C65-82A6-73505511787A}"/>
    <hyperlink ref="E15" r:id="rId58" display="Liquidação da NE nº 2026NE0000799 - Ref. a prestação de serviço de solução de firewall de próxima geração em alta disponibilidade, com monitoramento (CA 004/2023-MP/PGJ - 1ºT.A.) ref. a AGOSTO/2026 (parcela 35 de 48) conforme NFS-e nº 21 e demais documentos no SEI 2026.022478." xr:uid="{16994A52-2B10-453D-9B7F-356B983C9F81}"/>
    <hyperlink ref="E14" r:id="rId59" xr:uid="{1673B7B4-A2E1-4F37-A082-19E7B6A08F37}"/>
    <hyperlink ref="E10" r:id="rId60" xr:uid="{47A525E7-11C1-447E-9AA8-218E125261FE}"/>
    <hyperlink ref="E8" r:id="rId61" xr:uid="{5A3AAF3A-A0CD-4C77-A6F6-B2227B46D161}"/>
    <hyperlink ref="E7" r:id="rId62" xr:uid="{3E3AD5AC-8D6D-44DE-B18C-90C1C12057A0}"/>
    <hyperlink ref="E70" r:id="rId63" xr:uid="{217653E3-8466-4FF7-BE0B-A2F273D769EB}"/>
    <hyperlink ref="E41" r:id="rId64" xr:uid="{85B66A17-E614-426D-B11C-1280ACC5592D}"/>
    <hyperlink ref="E43" r:id="rId65" xr:uid="{9B98BB56-F0C5-47D3-A125-9AE4094C04FA}"/>
    <hyperlink ref="E44" r:id="rId66" xr:uid="{110160BF-EA68-4CA1-9C03-AD12FF74A888}"/>
    <hyperlink ref="E45" r:id="rId67" display="Liquidação da NE nº 2026NE0000890 - Ref. aos serviços continuados de limpeza, conservação e higienização nas Promotorias de Justiça do interior do AM, com mão de obra, insumos, materiais, ferramentas e equipamentos. CA nº 019/2025-MP/PGJ, competência Setembro/2026, NFnº 270 e SEI 2026.024025." xr:uid="{D31D99AB-485F-4537-81FA-DCE6E4A32919}"/>
    <hyperlink ref="E46" r:id="rId68" display="Liquidação da NE nº 2026NE0001681 - Ref. aos serviços continuados de limpeza, conservação e higienização nas Promotorias de Justiça do interior do AM, com mão de obra, insumos, materiais, ferramentas e equipamentos. CA nº 019/2025-MP/PGJ, competência Setembro/2026, NFnº 270 e SEI 2026.024025." xr:uid="{B7DF0816-3846-422A-89B2-2D97E66C6AA3}"/>
    <hyperlink ref="E47" r:id="rId69" xr:uid="{A8BA3433-7768-45F6-988B-9526C93FE9B9}"/>
    <hyperlink ref="E48" r:id="rId70" xr:uid="{B5717937-80BC-4992-A58F-C4536A579AF0}"/>
    <hyperlink ref="E49" r:id="rId71" xr:uid="{33082C14-6A18-4803-A79F-72DA286F197B}"/>
    <hyperlink ref="E50" r:id="rId72" xr:uid="{79B8B9E1-DEAE-457F-AB0E-67E32C0B1799}"/>
    <hyperlink ref="E51" r:id="rId73" display="Liquidação da NE nº 2026NE0000804 - Ref. à prestação dos serviços continuados de desinsetização, desratização, descupinização e desalojamento de pombos e morcegos. Os serviços serão executados nas dependências dos imóveis da Procuradoria-Geral de Justiça no Amazonas, na Capital e Interior, relativo a Setembro/2026 conforme NF-e nº 724 e documentos no SEI 2026.024402." xr:uid="{0B24BD03-7931-41D6-B0E1-E9FA42C253AC}"/>
    <hyperlink ref="E52" r:id="rId74" display="Liquidação da NE nº 2026NE0000972 - Ref. à prestação de STFC/SCM, abrangendo assinatura de Tronco Digital E1, Tronco SIP, numeração DDR, DDG 0800 e Disk Ouvidoria Tridígito 127, CA nº 008/2024-MP/PGJ, 3º TA, competência setembro/2026, NFCom nº 3227, SEI 2026.023560." xr:uid="{1805CF8D-660E-4B20-9C1B-4EC799637FCB}"/>
    <hyperlink ref="E53" r:id="rId75" xr:uid="{883ED65F-9BF7-4230-9DB0-A6F7B9B8AA8D}"/>
    <hyperlink ref="E54" r:id="rId76" display="Liquidação da NE nº 2026NE0000379 - Ref. gerenciamento eletrônico/intermediação de serviços de manutenção preventiva/corretiva da frota oficial da PGJ/AM, com mão de obra executada por rede credenciada, competência julho/2026, Contrato 007/2023-MP/PGJ, 3º TA, NF 0379100, SEI 2026.018918." xr:uid="{994A7A4D-1D26-4759-BA51-FB1167F48526}"/>
    <hyperlink ref="E55" r:id="rId77" xr:uid="{E83D5BFC-7782-49E3-9055-32C4E214E507}"/>
    <hyperlink ref="E56" r:id="rId78" xr:uid="{A792A57E-832D-4094-AD3C-8849F834800F}"/>
    <hyperlink ref="E57" r:id="rId79" display="Liquidação da NE nº 2026NE0001849 - Ref. ao fornecimento, distribuição e reposição de água mineral natural, sem gás, acondicionada em vasilhames retornáveis de 20 litros, destinados ao atendimento das unidades da PGJ em Manaus/AM, conforme NF-e 4054 e documentos constantes no SEI 2026.023854." xr:uid="{C52D6892-E866-4740-AA77-8C8BA94C0315}"/>
    <hyperlink ref="E58" r:id="rId80" display="Liquidação da NE nº 2026NE0000173 - Ref. a serviços continuados de limpeza, conservação, higienização, copa, garçom, lavagem de veículos, jardinagem, manutenção predial e recepção, com materiais e equipamentos, competência Setembro/2026, Contrato 018/2025, 3º TA, NFSe 984, SEI 2026.024284." xr:uid="{3FC6AECE-B423-4916-B61C-F0B50DF79B9F}"/>
    <hyperlink ref="E59" r:id="rId81" display="Liquidação da NE nº 2026NE0001899 - Ref. a serviços continuados de limpeza, conservação, higienização, copa, garçom, lavagem de veículos, jardinagem, manutenção predial e recepção, com materiais e equipamentos, competência Setembro/2026, Contrato 018/2025, 3º TA, NFSe 984, SEI 2026.024284." xr:uid="{553C0C0C-B256-49AE-BF88-70B61225D0E2}"/>
    <hyperlink ref="E60" r:id="rId82" xr:uid="{D9845B41-5AFF-4D90-AB84-30F5A0929A55}"/>
    <hyperlink ref="E61" r:id="rId83" xr:uid="{69CD19BE-77EC-412E-B72E-C34A1926ED57}"/>
    <hyperlink ref="E62" r:id="rId84" xr:uid="{27926DB2-836C-4D1E-BB71-8DC7923DD68F}"/>
    <hyperlink ref="E63" r:id="rId85" display="Liquidação da NE nº 2026NE0000379 - Ref. gerenciamento eletrônico/intermediação de serviços de manutenção preventiva/corretiva da frota oficial da PGJ/AM, com mão de obra executada por rede credenciada, competência agosto/2026, Contrato 007/2023-MP/PGJ, 3º TA, NF 0437092, SEI 2026.022591." xr:uid="{E6FE153D-02AF-488A-965C-048B168E2E89}"/>
    <hyperlink ref="E64" r:id="rId86" display="Liquidação da NE nº 2026NE0000676 - Ref. à manutenção preventiva e corretiva de elevadores, com reposição de peças, mão de obra, ferramentas, equipamentos e materiais necessários nos prédios da PGJ/MPAM, competência setembro/2026, CA nº 015/2023-MP/PGJ, 3º TA, NF nº 66684, SEI 2026.024244." xr:uid="{4660B4F0-02CC-40A3-987A-7471D5BEFADB}"/>
    <hyperlink ref="E65" r:id="rId87" xr:uid="{A089FE78-F256-4115-82A4-C42DF69662A8}"/>
    <hyperlink ref="E67" r:id="rId88" xr:uid="{15F1144F-7B3F-43F6-9520-19D7205228CA}"/>
    <hyperlink ref="E72" r:id="rId89" display="Liquidação da NE nº 2026NE0000935 - Referente à prestação de Serviços Móvel Pessoal – SMP, com comunicação de voz e dados, gestão online das linhas e fornecimento de smartphones em comodato, competência 09/2026, Contrato Administrativo nº 016/2023-MP/PGJ, 4º Termo Aditivo, boleto nº 202610200001207968, SEI 2026.024102." xr:uid="{BC874402-706B-4000-B727-EBD2B76B75FD}"/>
    <hyperlink ref="E74" r:id="rId90" xr:uid="{C86244BD-D1B2-42E5-B4FB-52C2C18D7A50}"/>
    <hyperlink ref="E75" r:id="rId91" xr:uid="{0833F085-EABE-4335-B6E5-D15EBAC6EE64}"/>
    <hyperlink ref="E76" r:id="rId92" xr:uid="{29FAD294-6792-4703-9F1D-C747CDD5D98E}"/>
    <hyperlink ref="E77" r:id="rId93" xr:uid="{742FA707-65A0-42C2-B6A3-17F9A1DE9C44}"/>
    <hyperlink ref="E78" r:id="rId94" xr:uid="{0FF1222B-BBB9-43AE-9B43-3A4934989519}"/>
    <hyperlink ref="E79" r:id="rId95" xr:uid="{8B201674-8344-4F90-AE8E-85C5DEBAC702}"/>
    <hyperlink ref="E80" r:id="rId96" display="Liquidação da NE nº 2026NE0001010 -  Ref. a prestação de serviço de emissão, reserva e remarcação de bilhetes para voos nacionais e internacionais (C.A. N° 019/2023 - MP/PGJ - 4ºT.A.) referente a Setembro/2026, conforme Fatura Nº 19000 e demais documentos contidos no SEI 2026.023555." xr:uid="{F179DA7D-1E92-44C6-B6AB-AB355D2EC3F4}"/>
    <hyperlink ref="E81" r:id="rId97" display="Liquidação da NE nº 2026NE0001927 -  Ref. a prestação de serviço de emissão, reserva e remarcação de bilhetes para voos nacionais e internacionais (C.A. N° 019/2023 - MP/PGJ - 4ºT.A.) referente a Setembro/2026, conforme Fatura Nº 19000 e demais documentos contidos no SEI 2026.023555." xr:uid="{0F0135E5-F840-434C-966B-D02D696D7013}"/>
    <hyperlink ref="E83" r:id="rId98" xr:uid="{85095F67-D10D-44EF-B858-3DA82A773EB9}"/>
    <hyperlink ref="E87" r:id="rId99" xr:uid="{EB56A19E-5A7C-4DE1-8CA2-42B3DD9E7F30}"/>
    <hyperlink ref="E88" r:id="rId100" xr:uid="{7F72A31D-F4DB-4352-B307-3EE92CD1A75F}"/>
    <hyperlink ref="E89" r:id="rId101" xr:uid="{84817FD5-2716-4144-8480-8CB31FF12DE6}"/>
    <hyperlink ref="E91" r:id="rId102" display="Liquidação da NE nº 2026NE0001010 -  Ref. a prestação de serviço de emissão, reserva e remarcação de bilhetes para voos nacionais e internacionais (C.A. N° 019/2023 - MP/PGJ - 4ºT.A.) referente a Setembro/2026, conforme Fatura Nº 18867 e demais documentos contidos no SEI 2026.023555." xr:uid="{EDB36684-F996-48C0-BAA9-06702AA01C29}"/>
    <hyperlink ref="F91" r:id="rId103" xr:uid="{3E0EB47E-34C7-4616-93A8-634326020A62}"/>
    <hyperlink ref="F90" r:id="rId104" xr:uid="{467CAB09-E419-4DB2-B627-9AB22B6BE16C}"/>
    <hyperlink ref="F89" r:id="rId105" xr:uid="{06A4958B-D4B4-40A9-9F09-ABF1C0C54DDF}"/>
    <hyperlink ref="F88" r:id="rId106" xr:uid="{CB559BE8-4A10-4FA5-AC90-C3B8F3F40F34}"/>
    <hyperlink ref="F87" r:id="rId107" xr:uid="{03A0B81E-1CC9-4513-9CBA-6ECFA9759B60}"/>
    <hyperlink ref="F86" r:id="rId108" xr:uid="{8F5D0A2C-8BAD-46DB-9888-5221E0799166}"/>
    <hyperlink ref="F85" r:id="rId109" xr:uid="{4B5BDFB2-BAF8-49D3-A94E-BF55C954FF72}"/>
    <hyperlink ref="F84" r:id="rId110" xr:uid="{ACBE9B43-BD99-4742-B313-C22ADF9036F3}"/>
    <hyperlink ref="F83" r:id="rId111" xr:uid="{C1779540-1D23-420B-BD62-8B1B15630336}"/>
    <hyperlink ref="F82" r:id="rId112" xr:uid="{96A9BBD1-BC9C-4294-800D-EF86E8576D24}"/>
    <hyperlink ref="F81" r:id="rId113" xr:uid="{C0624E72-762A-4764-ADD7-EAD2AB01C862}"/>
    <hyperlink ref="F80" r:id="rId114" xr:uid="{A8592B9C-A33D-4F44-90B6-51E1DED691F4}"/>
    <hyperlink ref="F79" r:id="rId115" xr:uid="{B6C0C5E2-B8E5-4E23-A9BF-CF278F85283D}"/>
    <hyperlink ref="F78" r:id="rId116" xr:uid="{DBF337E6-30DC-4286-A954-993DDFD5B86E}"/>
    <hyperlink ref="F77" r:id="rId117" xr:uid="{86FCED96-37D7-46A0-8E2C-823A7B59C645}"/>
    <hyperlink ref="F76" r:id="rId118" xr:uid="{F447D985-8E98-45C4-B7C4-B2C806F198AE}"/>
    <hyperlink ref="F75" r:id="rId119" xr:uid="{1C77526D-82F3-480F-BA99-E4C3F95AD247}"/>
    <hyperlink ref="F74" r:id="rId120" xr:uid="{535B5979-388A-48F3-82F2-A8CB9C136D2A}"/>
    <hyperlink ref="F73" r:id="rId121" xr:uid="{EE11468B-C132-41B6-910E-149CDA30AC3F}"/>
    <hyperlink ref="F72" r:id="rId122" xr:uid="{0B23F926-39CC-4D29-8835-259327C6DCB9}"/>
    <hyperlink ref="F71" r:id="rId123" xr:uid="{F64338F1-2C15-4F80-B2D6-B21EA38C0C85}"/>
    <hyperlink ref="F70" r:id="rId124" xr:uid="{9EE3C134-94A2-497A-BF82-8E758124DF0E}"/>
    <hyperlink ref="F69" r:id="rId125" xr:uid="{98DA2DFC-3407-4C9B-973C-C398596F0F05}"/>
    <hyperlink ref="F68" r:id="rId126" xr:uid="{4A087F9E-925A-411C-858F-99B0DFCA15EB}"/>
    <hyperlink ref="F67" r:id="rId127" xr:uid="{0A5C5097-8EFA-4289-8D53-AF451CB24356}"/>
    <hyperlink ref="F66" r:id="rId128" xr:uid="{9FD8841A-25C8-47C2-A867-8BF82EBD461D}"/>
    <hyperlink ref="F65" r:id="rId129" xr:uid="{E9D3EF3E-5BA1-435B-A2DA-7BDC781D230D}"/>
    <hyperlink ref="F64" r:id="rId130" xr:uid="{8542340E-6C0D-4E39-81B2-A57ABC8F5722}"/>
    <hyperlink ref="F63" r:id="rId131" xr:uid="{300D07AC-E701-4FD9-94FF-A4D73AC5675D}"/>
    <hyperlink ref="F62" r:id="rId132" xr:uid="{D3A74658-88F9-4CAA-96E1-856C68CF3828}"/>
    <hyperlink ref="F61" r:id="rId133" xr:uid="{B51B0461-5428-4C69-B944-2438C74331C0}"/>
    <hyperlink ref="F60" r:id="rId134" xr:uid="{B568C895-8396-4EBD-8ACD-0400C3581616}"/>
    <hyperlink ref="F59" r:id="rId135" xr:uid="{586B5810-9002-4F82-98A6-C152E68CC15E}"/>
    <hyperlink ref="F58" r:id="rId136" xr:uid="{E1209359-8039-4BDB-9854-D2A0E315B327}"/>
    <hyperlink ref="F57" r:id="rId137" xr:uid="{F5C957E9-B51A-4CC6-9E31-5F4E62D0DB7B}"/>
    <hyperlink ref="F56" r:id="rId138" xr:uid="{85F80849-5DB7-4924-B45B-7461E75B7D3C}"/>
    <hyperlink ref="F55" r:id="rId139" xr:uid="{35C8D9F2-2CF4-4B27-8386-E6952F9C3003}"/>
    <hyperlink ref="F54" r:id="rId140" xr:uid="{6FA3B914-6570-47FA-AEDA-6535DC97F354}"/>
    <hyperlink ref="F53" r:id="rId141" xr:uid="{F304C1DD-D7D0-4624-8272-DFD02814D436}"/>
    <hyperlink ref="F52" r:id="rId142" xr:uid="{2FC6ADDE-1909-4E4F-8399-C2EE4ABE61F8}"/>
    <hyperlink ref="F51" r:id="rId143" xr:uid="{8D3A284C-0B3F-4C74-8DFE-A0C7E4C3A51E}"/>
    <hyperlink ref="F50" r:id="rId144" xr:uid="{DE1D9823-AE06-449F-BCAC-1E02F7F20BB6}"/>
    <hyperlink ref="F49" r:id="rId145" xr:uid="{46B96866-2637-47B6-93CC-63CD50EC02AD}"/>
    <hyperlink ref="F48" r:id="rId146" xr:uid="{1B26AE53-0416-49C4-B633-BBA1CCBB5564}"/>
    <hyperlink ref="F47" r:id="rId147" xr:uid="{E3B735E6-8C22-46DA-B4A0-58FA3C6984C5}"/>
    <hyperlink ref="F46" r:id="rId148" xr:uid="{80628A87-8E4B-4C17-8452-9D1F567BBDB9}"/>
    <hyperlink ref="F45" r:id="rId149" xr:uid="{63D1570A-44CA-43AC-9775-57CFB3A41091}"/>
    <hyperlink ref="F44" r:id="rId150" xr:uid="{0227E85E-DCC3-44D2-84AD-3E89B927BE98}"/>
    <hyperlink ref="F43" r:id="rId151" xr:uid="{32031F91-5463-4005-B07E-8B0D22C1F095}"/>
    <hyperlink ref="F42" r:id="rId152" xr:uid="{A01A1C0C-21EE-4337-AA2D-12CBD6AB8137}"/>
    <hyperlink ref="F41" r:id="rId153" xr:uid="{D9F24EA5-6357-414D-8D47-B8A638C925C7}"/>
  </hyperlinks>
  <pageMargins left="0.511811024" right="0.511811024" top="0.78740157499999996" bottom="0.78740157499999996" header="0.31496062000000002" footer="0.31496062000000002"/>
  <pageSetup scale="41" fitToHeight="0" orientation="portrait" r:id="rId154"/>
  <drawing r:id="rId15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8534A7A0B96B4C83348FD15B6D0298" ma:contentTypeVersion="14" ma:contentTypeDescription="Create a new document." ma:contentTypeScope="" ma:versionID="1b65b3812b40662eb1696e7a70da4c86">
  <xsd:schema xmlns:xsd="http://www.w3.org/2001/XMLSchema" xmlns:xs="http://www.w3.org/2001/XMLSchema" xmlns:p="http://schemas.microsoft.com/office/2006/metadata/properties" xmlns:ns2="55306d8f-6ac8-4d4b-898a-9b8a7bc1d116" xmlns:ns3="eec51211-4e70-446f-ac4c-34342dd19df9" targetNamespace="http://schemas.microsoft.com/office/2006/metadata/properties" ma:root="true" ma:fieldsID="1e17f4d1431f42b483f88d39a88f2343" ns2:_="" ns3:_="">
    <xsd:import namespace="55306d8f-6ac8-4d4b-898a-9b8a7bc1d116"/>
    <xsd:import namespace="eec51211-4e70-446f-ac4c-34342dd19d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306d8f-6ac8-4d4b-898a-9b8a7bc1d1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0003ed2-23c4-4d48-b39f-1dd2a6065e2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c51211-4e70-446f-ac4c-34342dd19d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59f93d8-bad1-43f0-a56c-0a2b12f0acf7}" ma:internalName="TaxCatchAll" ma:showField="CatchAllData" ma:web="eec51211-4e70-446f-ac4c-34342dd19d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306d8f-6ac8-4d4b-898a-9b8a7bc1d116">
      <Terms xmlns="http://schemas.microsoft.com/office/infopath/2007/PartnerControls"/>
    </lcf76f155ced4ddcb4097134ff3c332f>
    <TaxCatchAll xmlns="eec51211-4e70-446f-ac4c-34342dd19df9" xsi:nil="true"/>
  </documentManagement>
</p:properties>
</file>

<file path=customXml/itemProps1.xml><?xml version="1.0" encoding="utf-8"?>
<ds:datastoreItem xmlns:ds="http://schemas.openxmlformats.org/officeDocument/2006/customXml" ds:itemID="{61132FA0-56F7-4140-8B06-D3E4FFCC355E}"/>
</file>

<file path=customXml/itemProps2.xml><?xml version="1.0" encoding="utf-8"?>
<ds:datastoreItem xmlns:ds="http://schemas.openxmlformats.org/officeDocument/2006/customXml" ds:itemID="{D6B6CA98-9BDC-42A3-ABF6-C7137485793E}"/>
</file>

<file path=customXml/itemProps3.xml><?xml version="1.0" encoding="utf-8"?>
<ds:datastoreItem xmlns:ds="http://schemas.openxmlformats.org/officeDocument/2006/customXml" ds:itemID="{3F8A48FF-8860-4865-8DD7-6E776D5C99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Serviços</vt:lpstr>
      <vt:lpstr>Serviços!Area_de_impressao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Kamilla Rayanne Costa Izel</dc:creator>
  <cp:lastModifiedBy>Kamilla Rayanne Costa Izel</cp:lastModifiedBy>
  <cp:lastPrinted>2026-11-03T12:56:44Z</cp:lastPrinted>
  <dcterms:created xsi:type="dcterms:W3CDTF">2026-11-03T12:55:51Z</dcterms:created>
  <dcterms:modified xsi:type="dcterms:W3CDTF">2026-11-03T12:56:56Z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0x010100618534A7A0B96B4C83348FD15B6D0298</vt:lpwstr>
  </property>
</Properties>
</file>