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Empenhos" sheetId="1" r:id="rId1"/>
  </sheets>
  <definedNames>
    <definedName name="_xlnm.Print_Area" localSheetId="0">'Empenhos'!$A$1:$I$1780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<sst xmlns="http://schemas.openxmlformats.org/spreadsheetml/2006/main" count="9283" uniqueCount="3189">
  <si>
    <t>OUTUBRO/2019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</si>
  <si>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</si>
  <si>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</si>
  <si>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</si>
  <si>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</si>
  <si>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</si>
  <si>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</si>
  <si>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</si>
  <si>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</si>
  <si>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</si>
  <si>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</si>
  <si>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</si>
  <si>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</si>
  <si>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</si>
  <si>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</si>
  <si>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</si>
  <si>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</si>
  <si>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</si>
  <si>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</si>
  <si>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</si>
  <si>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</si>
  <si>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</si>
  <si>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</si>
  <si>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</si>
  <si>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</si>
  <si>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</si>
  <si>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</si>
  <si>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</si>
  <si>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</si>
  <si>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</si>
  <si>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</si>
  <si>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</si>
  <si>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</si>
  <si>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</si>
  <si>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</si>
  <si>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</si>
  <si>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</si>
  <si>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</si>
  <si>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</si>
  <si>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</si>
  <si>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</si>
  <si>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</si>
  <si>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</si>
  <si>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</si>
  <si>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</si>
  <si>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</si>
  <si>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</si>
  <si>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</si>
  <si>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</si>
  <si>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</si>
  <si>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</si>
  <si>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</si>
  <si>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</si>
  <si>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</si>
  <si>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</si>
  <si>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</si>
  <si>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</si>
  <si>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</si>
  <si>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</si>
  <si>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</si>
  <si>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</si>
  <si>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</si>
  <si>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</si>
  <si>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</si>
  <si>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</si>
  <si>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</si>
  <si>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</si>
  <si>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</si>
  <si>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</si>
  <si>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</si>
  <si>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</si>
  <si>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</si>
  <si>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</si>
  <si>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</si>
  <si>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</si>
  <si>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</si>
  <si>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</si>
  <si>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</si>
  <si>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</si>
  <si>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</si>
  <si>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</si>
  <si>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</si>
  <si>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</si>
  <si>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</si>
  <si>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</si>
  <si>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</si>
  <si>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</si>
  <si>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</si>
  <si>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</si>
  <si>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</si>
  <si>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</si>
  <si>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</si>
  <si>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</si>
  <si>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</si>
  <si>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</si>
  <si>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</si>
  <si>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</si>
  <si>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</si>
  <si>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</si>
  <si>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</si>
  <si>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</si>
  <si>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</si>
  <si>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</si>
  <si>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</si>
  <si>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</si>
  <si>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</si>
  <si>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</si>
  <si>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</si>
  <si>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</si>
  <si>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</si>
  <si>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</si>
  <si>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</si>
  <si>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</si>
  <si>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</si>
  <si>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</si>
  <si>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</si>
  <si>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</si>
  <si>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</si>
  <si>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</si>
  <si>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</si>
  <si>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</si>
  <si>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</si>
  <si>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</si>
  <si>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</si>
  <si>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</si>
  <si>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</si>
  <si>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</si>
  <si>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</si>
  <si>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</si>
  <si>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</si>
  <si>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</si>
  <si>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</si>
  <si>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</si>
  <si>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</si>
  <si>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</si>
  <si>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</si>
  <si>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</si>
  <si>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</si>
  <si>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</si>
  <si>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</si>
  <si>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</si>
  <si>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</si>
  <si>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</si>
  <si>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</si>
  <si>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</si>
  <si>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</si>
  <si>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</si>
  <si>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</si>
  <si>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</si>
  <si>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</si>
  <si>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</si>
  <si>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</si>
  <si>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</si>
  <si>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</si>
  <si>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</si>
  <si>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</si>
  <si>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</si>
  <si>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</si>
  <si>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</si>
  <si>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</si>
  <si>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</si>
  <si>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</si>
  <si>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</si>
  <si>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</si>
  <si>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</si>
  <si>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</si>
  <si>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</si>
  <si>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</si>
  <si>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</si>
  <si>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</si>
  <si>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</si>
  <si>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</si>
  <si>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</si>
  <si>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</si>
  <si>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</si>
  <si>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</si>
  <si>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</si>
  <si>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</si>
  <si>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</si>
  <si>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</si>
  <si>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</si>
  <si>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</si>
  <si>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</si>
  <si>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</si>
  <si>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</si>
  <si>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</si>
  <si>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</si>
  <si>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</si>
  <si>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</si>
  <si>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</si>
  <si>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</si>
  <si>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</si>
  <si>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</si>
  <si>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</si>
  <si>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</si>
  <si>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</si>
  <si>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</si>
  <si>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</si>
  <si>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</si>
  <si>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</si>
  <si>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</si>
  <si>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</si>
  <si>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</si>
  <si>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</si>
  <si>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</si>
  <si>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</si>
  <si>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</si>
  <si>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</si>
  <si>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</si>
  <si>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</si>
  <si>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</si>
  <si>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</si>
  <si>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</si>
  <si>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</si>
  <si>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</si>
  <si>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</si>
  <si>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</si>
  <si>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</si>
  <si>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</si>
  <si>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</si>
  <si>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</si>
  <si>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</si>
  <si>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</si>
  <si>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</si>
  <si>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</si>
  <si>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</si>
  <si>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</si>
  <si>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</si>
  <si>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</si>
  <si>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</si>
  <si>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</si>
  <si>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</si>
  <si>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</si>
  <si>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</si>
  <si>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</si>
  <si>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</si>
  <si>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</si>
  <si>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</si>
  <si>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</si>
  <si>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</si>
  <si>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</si>
  <si>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</si>
  <si>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</si>
  <si>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</si>
  <si>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</si>
  <si>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</si>
  <si>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</si>
  <si>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</si>
  <si>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</si>
  <si>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</si>
  <si>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</si>
  <si>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</si>
  <si>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</si>
  <si>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</si>
  <si>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</si>
  <si>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</si>
  <si>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</si>
  <si>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</si>
  <si>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</si>
  <si>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</si>
  <si>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</si>
  <si>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</si>
  <si>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</si>
  <si>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</si>
  <si>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</si>
  <si>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</si>
  <si>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</si>
  <si>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</si>
  <si>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</si>
  <si>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</si>
  <si>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</si>
  <si>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</si>
  <si>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</si>
  <si>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</si>
  <si>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</si>
  <si>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</si>
  <si>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</si>
  <si>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</si>
  <si>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</si>
  <si>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</si>
  <si>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</si>
  <si>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</si>
  <si>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</si>
  <si>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</si>
  <si>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</si>
  <si>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</si>
  <si>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</si>
  <si>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</si>
  <si>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</si>
  <si>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</si>
  <si>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</si>
  <si>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</si>
  <si>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</si>
  <si>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</si>
  <si>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</si>
  <si>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</si>
  <si>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</si>
  <si>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</si>
  <si>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</si>
  <si>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</si>
  <si>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</si>
  <si>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</si>
  <si>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</si>
  <si>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</si>
  <si>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</si>
  <si>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</si>
  <si>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</si>
  <si>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</si>
  <si>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</si>
  <si>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</si>
  <si>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</si>
  <si>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</si>
  <si>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</si>
  <si>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</si>
  <si>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</si>
  <si>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</si>
  <si>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</si>
  <si>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</si>
  <si>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</si>
  <si>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</si>
  <si>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</si>
  <si>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</si>
  <si>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</si>
  <si>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</si>
  <si>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</si>
  <si>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</si>
  <si>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</si>
  <si>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</si>
  <si>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</si>
  <si>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</si>
  <si>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</si>
  <si>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</si>
  <si>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</si>
  <si>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</si>
  <si>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</si>
  <si>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</si>
  <si>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</si>
  <si>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</si>
  <si>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</si>
  <si>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</si>
  <si>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</si>
  <si>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</si>
  <si>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</si>
  <si>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</si>
  <si>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</si>
  <si>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</si>
  <si>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</si>
  <si>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</si>
  <si>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</si>
  <si>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</si>
  <si>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</si>
  <si>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</si>
  <si>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</si>
  <si>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</si>
  <si>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</si>
  <si>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</si>
  <si>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</si>
  <si>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</si>
  <si>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</si>
  <si>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</si>
  <si>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</si>
  <si>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</si>
  <si>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</si>
  <si>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</si>
  <si>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</si>
  <si>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</si>
  <si>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</si>
  <si>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</si>
  <si>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</si>
  <si>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</si>
  <si>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</si>
  <si>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</si>
  <si>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</si>
  <si>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</si>
  <si>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</si>
  <si>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</si>
  <si>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</si>
  <si>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</si>
  <si>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</si>
  <si>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</si>
  <si>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</si>
  <si>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</si>
  <si>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</si>
  <si>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</si>
  <si>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</si>
  <si>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</si>
  <si>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</si>
  <si>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</si>
  <si>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</si>
  <si>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</si>
  <si>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</si>
  <si>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</si>
  <si>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</si>
  <si>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</si>
  <si>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</si>
  <si>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</si>
  <si>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</si>
  <si>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</si>
  <si>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</si>
  <si>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</si>
  <si>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</si>
  <si>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</si>
  <si>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</si>
  <si>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</si>
  <si>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</si>
  <si>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</si>
  <si>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</si>
  <si>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</si>
  <si>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</si>
  <si>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</si>
  <si>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</si>
  <si>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</si>
  <si>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</si>
  <si>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</si>
  <si>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</si>
  <si>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</si>
  <si>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</si>
  <si>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</si>
  <si>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</si>
  <si>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</si>
  <si>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</si>
  <si>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</si>
  <si>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</si>
  <si>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</si>
  <si>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</si>
  <si>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</si>
  <si>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</si>
  <si>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</si>
  <si>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</si>
  <si>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</si>
  <si>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</si>
  <si>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</si>
  <si>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</si>
  <si>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</si>
  <si>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</si>
  <si>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</si>
  <si>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</si>
  <si>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</si>
  <si>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</si>
  <si>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</si>
  <si>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</si>
  <si>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</si>
  <si>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</si>
  <si>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</si>
  <si>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</si>
  <si>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</si>
  <si>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</si>
  <si>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</si>
  <si>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</si>
  <si>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</si>
  <si>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</si>
  <si>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</si>
  <si>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</si>
  <si>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</si>
  <si>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</si>
  <si>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</si>
  <si>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</si>
  <si>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</si>
  <si>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</si>
  <si>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</si>
  <si>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</si>
  <si>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</si>
  <si>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</si>
  <si>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</si>
  <si>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</si>
  <si>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</si>
  <si>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</si>
  <si>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</si>
  <si>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</si>
  <si>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</si>
  <si>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</si>
  <si>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</si>
  <si>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</si>
  <si>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</si>
  <si>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</si>
  <si>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</si>
  <si>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</si>
  <si>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</si>
  <si>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</si>
  <si>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</si>
  <si>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</si>
  <si>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</si>
  <si>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</si>
  <si>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</si>
  <si>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</si>
  <si>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</si>
  <si>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</si>
  <si>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</si>
  <si>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</si>
  <si>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</si>
  <si>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</si>
  <si>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</si>
  <si>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</si>
  <si>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</si>
  <si>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</si>
  <si>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</si>
  <si>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</si>
  <si>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</si>
  <si>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</si>
  <si>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</si>
  <si>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</si>
  <si>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</si>
  <si>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</si>
  <si>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</si>
  <si>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</si>
  <si>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</si>
  <si>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</si>
  <si>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</si>
  <si>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</si>
  <si>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</si>
  <si>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</si>
  <si>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</si>
  <si>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</si>
  <si>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</si>
  <si>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</si>
  <si>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</si>
  <si>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</si>
  <si>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</si>
  <si>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</si>
  <si>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</si>
  <si>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</si>
  <si>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</si>
  <si>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</si>
  <si>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</si>
  <si>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</si>
  <si>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</si>
  <si>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</si>
  <si>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</si>
  <si>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</si>
  <si>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</si>
  <si>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</si>
  <si>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</si>
  <si>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</si>
  <si>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</si>
  <si>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</si>
  <si>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</si>
  <si>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</si>
  <si>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</si>
  <si>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</si>
  <si>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</si>
  <si>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</si>
  <si>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</si>
  <si>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</si>
  <si>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</si>
  <si>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</si>
  <si>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</si>
  <si>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</si>
  <si>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</si>
  <si>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</si>
  <si>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</si>
  <si>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</si>
  <si>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</si>
  <si>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</si>
  <si>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</si>
  <si>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</si>
  <si>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</si>
  <si>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</si>
  <si>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</si>
  <si>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</si>
  <si>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</si>
  <si>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</si>
  <si>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</si>
  <si>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</si>
  <si>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</si>
  <si>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</si>
  <si>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</si>
  <si>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</si>
  <si>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</si>
  <si>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</si>
  <si>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</si>
  <si>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</si>
  <si>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</si>
  <si>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</si>
  <si>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</si>
  <si>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</si>
  <si>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</si>
  <si>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</si>
  <si>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</si>
  <si>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</si>
  <si>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</si>
  <si>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</si>
  <si>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</si>
  <si>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</si>
  <si>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</si>
  <si>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</si>
  <si>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</si>
  <si>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</si>
  <si>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</si>
  <si>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</si>
  <si>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</si>
  <si>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</si>
  <si>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</si>
  <si>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</si>
  <si>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</si>
  <si>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</si>
  <si>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</si>
  <si>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</si>
  <si>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</si>
  <si>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</si>
  <si>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</si>
  <si>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</si>
  <si>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</si>
  <si>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</si>
  <si>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</si>
  <si>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</si>
  <si>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</si>
  <si>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</si>
  <si>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</si>
  <si>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</si>
  <si>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</si>
  <si>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</si>
  <si>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</si>
  <si>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</si>
  <si>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</si>
  <si>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</si>
  <si>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</si>
  <si>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</si>
  <si>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</si>
  <si>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</si>
  <si>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</si>
  <si>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</si>
  <si>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</si>
  <si>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</si>
  <si>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</si>
  <si>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</si>
  <si>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</si>
  <si>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</si>
  <si>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</si>
  <si>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</si>
  <si>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</si>
  <si>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</si>
  <si>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</si>
  <si>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</si>
  <si>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</si>
  <si>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</si>
  <si>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</si>
  <si>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</si>
  <si>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</si>
  <si>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</si>
  <si>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</si>
  <si>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</si>
  <si>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</si>
  <si>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</si>
  <si>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</si>
  <si>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</si>
  <si>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</si>
  <si>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</si>
  <si>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</si>
  <si>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</si>
  <si>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</si>
  <si>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</si>
  <si>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</si>
  <si>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</si>
  <si>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</si>
  <si>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</si>
  <si>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</si>
  <si>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</si>
  <si>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</si>
  <si>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</si>
  <si>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</si>
  <si>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</si>
  <si>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</si>
  <si>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</si>
  <si>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</si>
  <si>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</si>
  <si>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</si>
  <si>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</si>
  <si>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</si>
  <si>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</si>
  <si>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</si>
  <si>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</si>
  <si>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</si>
  <si>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</si>
  <si>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</si>
  <si>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</si>
  <si>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</si>
  <si>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</si>
  <si>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</si>
  <si>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</si>
  <si>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</si>
  <si>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</si>
  <si>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</si>
  <si>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</si>
  <si>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</si>
  <si>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</si>
  <si>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</si>
  <si>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</si>
  <si>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</si>
  <si>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</si>
  <si>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</si>
  <si>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</si>
  <si>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</si>
  <si>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</si>
  <si>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</si>
  <si>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</si>
  <si>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</si>
  <si>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</si>
  <si>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</si>
  <si>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</si>
  <si>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</si>
  <si>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</si>
  <si>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</si>
  <si>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</si>
  <si>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</si>
  <si>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</si>
  <si>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</si>
  <si>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</si>
  <si>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</si>
  <si>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</si>
  <si>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</si>
  <si>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</si>
  <si>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</si>
  <si>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</si>
  <si>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</si>
  <si>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</si>
  <si>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</si>
  <si>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</si>
  <si>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</si>
  <si>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</si>
  <si>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</si>
  <si>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</si>
  <si>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</si>
  <si>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</si>
  <si>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</si>
  <si>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</si>
  <si>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</si>
  <si>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</si>
  <si>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</si>
  <si>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</si>
  <si>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</si>
  <si>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</si>
  <si>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</si>
  <si>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</si>
  <si>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</si>
  <si>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</si>
  <si>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</si>
  <si>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</si>
  <si>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</si>
  <si>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</si>
  <si>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</si>
  <si>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</si>
  <si>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</si>
  <si>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</si>
  <si>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</si>
  <si>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</si>
  <si>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</si>
  <si>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</si>
  <si>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</si>
  <si>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</si>
  <si>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</si>
  <si>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</si>
  <si>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</si>
  <si>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</si>
  <si>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</si>
  <si>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</si>
  <si>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</si>
  <si>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</si>
  <si>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</si>
  <si>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</si>
  <si>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</si>
  <si>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</si>
  <si>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</si>
  <si>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</si>
  <si>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</si>
  <si>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</si>
  <si>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</si>
  <si>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</si>
  <si>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</si>
  <si>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</si>
  <si>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</si>
  <si>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</si>
  <si>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</si>
  <si>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</si>
  <si>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</si>
  <si>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</si>
  <si>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</si>
  <si>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</si>
  <si>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</si>
  <si>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</si>
  <si>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</si>
  <si>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</si>
  <si>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</si>
  <si>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</si>
  <si>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</si>
  <si>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</si>
  <si>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</si>
  <si>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</si>
  <si>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</si>
  <si>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</si>
  <si>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</si>
  <si>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</si>
  <si>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</si>
  <si>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</si>
  <si>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</si>
  <si>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</si>
  <si>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</si>
  <si>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</si>
  <si>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</si>
  <si>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</si>
  <si>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</si>
  <si>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</si>
  <si>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</si>
  <si>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</si>
  <si>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</si>
  <si>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</si>
  <si>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</si>
  <si>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</si>
  <si>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</si>
  <si>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</si>
  <si>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</si>
  <si>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</si>
  <si>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</si>
  <si>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</si>
  <si>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</si>
  <si>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</si>
  <si>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</si>
  <si>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</si>
  <si>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</si>
  <si>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</si>
  <si>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</si>
  <si>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</si>
  <si>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</si>
  <si>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</si>
  <si>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</si>
  <si>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</si>
  <si>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</si>
  <si>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</si>
  <si>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</si>
  <si>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</si>
  <si>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</si>
  <si>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</si>
  <si>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</si>
  <si>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</si>
  <si>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</si>
  <si>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</si>
  <si>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</si>
  <si>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</si>
  <si>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</si>
  <si>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</si>
  <si>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</si>
  <si>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</si>
  <si>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</si>
  <si>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</si>
  <si>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</si>
  <si>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</si>
  <si>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</si>
  <si>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</si>
  <si>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</si>
  <si>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</si>
  <si>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</si>
  <si>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</si>
  <si>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</si>
  <si>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</si>
  <si>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</si>
  <si>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</si>
  <si>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</si>
  <si>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</si>
  <si>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</si>
  <si>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</si>
  <si>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</si>
  <si>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</si>
  <si>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</si>
  <si>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</si>
  <si>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</si>
  <si>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</si>
  <si>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</si>
  <si>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</si>
  <si>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</si>
  <si>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</si>
  <si>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</si>
  <si>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</si>
  <si>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</si>
  <si>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</si>
  <si>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</si>
  <si>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</si>
  <si>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</si>
  <si>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</si>
  <si>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</si>
  <si>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</si>
  <si>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</si>
  <si>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</si>
  <si>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</si>
  <si>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</si>
  <si>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</si>
  <si>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</si>
  <si>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</si>
  <si>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</si>
  <si>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</si>
  <si>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</si>
  <si>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</si>
  <si>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</si>
  <si>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</si>
  <si>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</si>
  <si>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</si>
  <si>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</si>
  <si>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</si>
  <si>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</si>
  <si>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</si>
  <si>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</si>
  <si>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</si>
  <si>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</si>
  <si>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</si>
  <si>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</si>
  <si>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</si>
  <si>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</si>
  <si>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</si>
  <si>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</si>
  <si>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</si>
  <si>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</si>
  <si>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</si>
  <si>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</si>
  <si>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</si>
  <si>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</si>
  <si>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</si>
  <si>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</si>
  <si>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</si>
  <si>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</si>
  <si>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</si>
  <si>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</si>
  <si>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</si>
  <si>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</si>
  <si>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</si>
  <si>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</si>
  <si>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</si>
  <si>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</si>
  <si>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</si>
  <si>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</si>
  <si>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</si>
  <si>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</si>
  <si>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</si>
  <si>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</si>
  <si>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</si>
  <si>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</si>
  <si>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</si>
  <si>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</si>
  <si>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</si>
  <si>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</si>
  <si>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</si>
  <si>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</si>
  <si>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</si>
  <si>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</si>
  <si>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</si>
  <si>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</si>
  <si>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</si>
  <si>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</si>
  <si>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</si>
  <si>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</si>
  <si>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</si>
  <si>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</si>
  <si>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</si>
  <si>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</si>
  <si>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</si>
  <si>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</si>
  <si>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</si>
  <si>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</si>
  <si>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</si>
  <si>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</si>
  <si>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</si>
  <si>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</si>
  <si>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</si>
  <si>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</si>
  <si>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</si>
  <si>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</si>
  <si>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</si>
  <si>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</si>
  <si>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</si>
  <si>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</si>
  <si>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</si>
  <si>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</si>
  <si>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</si>
  <si>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</si>
  <si>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</si>
  <si>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</si>
  <si>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</si>
  <si>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</si>
  <si>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</si>
  <si>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</si>
  <si>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</si>
  <si>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</si>
  <si>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</si>
  <si>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</si>
  <si>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</si>
  <si>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</si>
  <si>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</si>
  <si>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</si>
  <si>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</si>
  <si>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</si>
  <si>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</si>
  <si>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</si>
  <si>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</si>
  <si>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</si>
  <si>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</si>
  <si>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</si>
  <si>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</si>
  <si>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</si>
  <si>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</si>
  <si>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</si>
  <si>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</si>
  <si>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</si>
  <si>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</si>
  <si>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</si>
  <si>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</si>
  <si>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</si>
  <si>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</si>
  <si>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</si>
  <si>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</si>
  <si>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</si>
  <si>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</si>
  <si>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</si>
  <si>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</si>
  <si>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</si>
  <si>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</si>
  <si>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</si>
  <si>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</si>
  <si>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</si>
  <si>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</si>
  <si>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</si>
  <si>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</si>
  <si>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</si>
  <si>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</si>
  <si>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</si>
  <si>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</si>
  <si>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</si>
  <si>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</si>
  <si>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</si>
  <si>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</si>
  <si>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</si>
  <si>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</si>
  <si>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</si>
  <si>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</si>
  <si>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</si>
  <si>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</si>
  <si>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</si>
  <si>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</si>
  <si>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</si>
  <si>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</si>
  <si>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</si>
  <si>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</si>
  <si>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</si>
  <si>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</si>
  <si>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</si>
  <si>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</si>
  <si>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</si>
  <si>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</si>
  <si>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</si>
  <si>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</si>
  <si>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</si>
  <si>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</si>
  <si>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</si>
  <si>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</si>
  <si>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</si>
  <si>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</si>
  <si>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</si>
  <si>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</si>
  <si>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</si>
  <si>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</si>
  <si>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</si>
  <si>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</si>
  <si>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</si>
  <si>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</si>
  <si>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</si>
  <si>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</si>
  <si>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</si>
  <si>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</si>
  <si>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</si>
  <si>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</si>
  <si>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</si>
  <si>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</si>
  <si>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</si>
  <si>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</si>
  <si>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</si>
  <si>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</si>
  <si>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</si>
  <si>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</si>
  <si>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</si>
  <si>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</si>
  <si>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</si>
  <si>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</si>
  <si>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</si>
  <si>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</si>
  <si>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</si>
  <si>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</si>
  <si>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</si>
  <si>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</si>
  <si>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</si>
  <si>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</si>
  <si>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</si>
  <si>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</si>
  <si>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</si>
  <si>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</si>
  <si>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</si>
  <si>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</si>
  <si>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</si>
  <si>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</si>
  <si>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</si>
  <si>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</si>
  <si>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</si>
  <si>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</si>
  <si>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</si>
  <si>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</si>
  <si>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</si>
  <si>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</si>
  <si>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</si>
  <si>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</si>
  <si>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</si>
  <si>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</si>
  <si>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</si>
  <si>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</si>
  <si>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</si>
  <si>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</si>
  <si>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</si>
  <si>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</si>
  <si>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</si>
  <si>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</si>
  <si>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</si>
  <si>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</si>
  <si>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</si>
  <si>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</si>
  <si>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</si>
  <si>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</si>
  <si>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</si>
  <si>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</si>
  <si>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</si>
  <si>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</si>
  <si>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</si>
  <si>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</si>
  <si>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</si>
  <si>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</si>
  <si>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</si>
  <si>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</si>
  <si>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</si>
  <si>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</si>
  <si>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</si>
  <si>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</si>
  <si>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</si>
  <si>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</si>
  <si>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</si>
  <si>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</si>
  <si>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</si>
  <si>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</si>
  <si>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</si>
  <si>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</si>
  <si>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</si>
  <si>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</si>
  <si>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</si>
  <si>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</si>
  <si>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</si>
  <si>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</si>
  <si>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</si>
  <si>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</si>
  <si>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</si>
  <si>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</si>
  <si>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</si>
  <si>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</si>
  <si>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</si>
  <si>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</si>
  <si>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</si>
  <si>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</si>
  <si>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</si>
  <si>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</si>
  <si>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</si>
  <si>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</si>
  <si>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</si>
  <si>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</si>
  <si>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</si>
  <si>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</si>
  <si>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</si>
  <si>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</si>
  <si>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</si>
  <si>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</si>
  <si>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</si>
  <si>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</si>
  <si>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</si>
  <si>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</si>
  <si>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</si>
  <si>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</si>
  <si>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</si>
  <si>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</si>
  <si>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</si>
  <si>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</si>
  <si>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</si>
  <si>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</si>
  <si>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</si>
  <si>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</si>
  <si>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</si>
  <si>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</si>
  <si>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</si>
  <si>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</si>
  <si>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</si>
  <si>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</si>
  <si>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</si>
  <si>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</si>
  <si>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</si>
  <si>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</si>
  <si>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</si>
  <si>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</si>
  <si>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</si>
  <si>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</si>
  <si>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</si>
  <si>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</si>
  <si>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</si>
  <si>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</si>
  <si>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</si>
  <si>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</si>
  <si>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</si>
  <si>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</si>
  <si>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</si>
  <si>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</si>
  <si>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</si>
  <si>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</si>
  <si>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</si>
  <si>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</si>
  <si>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</si>
  <si>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</si>
  <si>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</si>
  <si>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</si>
  <si>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</si>
  <si>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</si>
  <si>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</si>
  <si>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</si>
  <si>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</si>
  <si>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</si>
  <si>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</si>
  <si>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</si>
  <si>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</si>
  <si>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</si>
  <si>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</si>
  <si>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</si>
  <si>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</si>
  <si>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</si>
  <si>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</si>
  <si>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</si>
  <si>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</si>
  <si>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</si>
  <si>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</si>
  <si>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</si>
  <si>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</si>
  <si>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</si>
  <si>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</si>
  <si>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</si>
  <si>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</si>
  <si>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</si>
  <si>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</si>
  <si>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</si>
  <si>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</si>
  <si>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</si>
  <si>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</si>
  <si>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</si>
  <si>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</si>
  <si>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</si>
  <si>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</si>
  <si>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</si>
  <si>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</si>
  <si>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</si>
  <si>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</si>
  <si>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</si>
  <si>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</si>
  <si>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</si>
  <si>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</si>
  <si>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</si>
  <si>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</si>
  <si>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</si>
  <si>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</si>
  <si>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</si>
  <si>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</si>
  <si>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</si>
  <si>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</si>
  <si>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</si>
  <si>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</si>
  <si>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</si>
  <si>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</si>
  <si>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</si>
  <si>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</si>
  <si>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</si>
  <si>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</si>
  <si>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</si>
  <si>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</si>
  <si>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</si>
  <si>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</si>
  <si>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</si>
  <si>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</si>
  <si>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</si>
  <si>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</si>
  <si>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</si>
  <si>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</si>
  <si>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</si>
  <si>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</si>
  <si>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</si>
  <si>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</si>
  <si>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</si>
  <si>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</si>
  <si>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</si>
  <si>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</si>
  <si>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</si>
  <si>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</si>
  <si>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</si>
  <si>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</si>
  <si>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</si>
  <si>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</si>
  <si>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</si>
  <si>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</si>
  <si>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</si>
  <si>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</si>
  <si>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</si>
  <si>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</si>
  <si>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</si>
  <si>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</si>
  <si>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</si>
  <si>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</si>
  <si>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</si>
  <si>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</si>
  <si>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</si>
  <si>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</si>
  <si>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</si>
  <si>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</si>
  <si>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</si>
  <si>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</si>
  <si>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</si>
  <si>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</si>
  <si>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</si>
  <si>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</si>
  <si>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</si>
  <si>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</si>
  <si>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</si>
  <si>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</si>
  <si>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</si>
  <si>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</si>
  <si>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</si>
  <si>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</si>
  <si>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</si>
  <si>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</si>
  <si>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</si>
  <si>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</si>
  <si>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</si>
  <si>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</si>
  <si>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</si>
  <si>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</si>
  <si>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</si>
  <si>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</si>
  <si>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</si>
  <si>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</si>
  <si>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</si>
  <si>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</si>
  <si>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</si>
  <si>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</si>
  <si>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</si>
  <si>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</si>
  <si>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</si>
  <si>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</si>
  <si>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</si>
  <si>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</si>
  <si>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</si>
  <si>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</si>
  <si>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</si>
  <si>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</si>
  <si>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</si>
  <si>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</si>
  <si>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</si>
  <si>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</si>
  <si>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</si>
  <si>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</si>
  <si>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</si>
  <si>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</si>
  <si>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</si>
  <si>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</si>
  <si>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</si>
  <si>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</si>
  <si>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</si>
  <si>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</si>
  <si>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</si>
  <si>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</si>
  <si>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</si>
  <si>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</si>
  <si>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</si>
  <si>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</si>
  <si>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</si>
  <si>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</si>
  <si>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</si>
  <si>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</si>
  <si>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</si>
  <si>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</si>
  <si>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</si>
  <si>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</si>
  <si>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</si>
  <si>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</si>
  <si>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</si>
  <si>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</si>
  <si>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</si>
  <si>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</si>
  <si>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</si>
  <si>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</si>
  <si>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</si>
  <si>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</si>
  <si>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</si>
  <si>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</si>
  <si>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</si>
  <si>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</si>
  <si>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</si>
  <si>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</si>
  <si>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</si>
  <si>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</si>
  <si>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</si>
  <si>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</si>
  <si>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</si>
  <si>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</si>
  <si>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</si>
  <si>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</si>
  <si>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</si>
  <si>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</si>
  <si>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</si>
  <si>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</si>
  <si>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</si>
  <si>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</si>
  <si>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</si>
  <si>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</si>
  <si>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</si>
  <si>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</si>
  <si>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</si>
  <si>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</si>
  <si>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</si>
  <si>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</si>
  <si>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</si>
  <si>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</si>
  <si>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</si>
  <si>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</si>
  <si>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</si>
  <si>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</si>
  <si>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</si>
  <si>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</si>
  <si>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</si>
  <si>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</si>
  <si>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</si>
  <si>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</si>
  <si>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</si>
  <si>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</si>
  <si>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</si>
  <si>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</si>
  <si>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</si>
  <si>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</si>
  <si>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</si>
  <si>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</si>
  <si>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</si>
  <si>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</si>
  <si>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</si>
  <si>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</si>
  <si>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</si>
  <si>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</si>
  <si>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</si>
  <si>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</si>
  <si>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</si>
  <si>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</si>
  <si>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</si>
  <si>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</si>
  <si>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</si>
  <si>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</si>
  <si>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</si>
  <si>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</si>
  <si>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</si>
  <si>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</si>
  <si>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</si>
  <si>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</si>
  <si>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</si>
  <si>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</si>
  <si>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</si>
  <si>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</si>
  <si>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</si>
  <si>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</si>
  <si>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</si>
  <si>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</si>
  <si>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</si>
  <si>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</si>
  <si>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</si>
  <si>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</si>
  <si>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</si>
  <si>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</si>
  <si>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</si>
  <si>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</si>
  <si>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</si>
  <si>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</si>
  <si>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</si>
  <si>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</si>
  <si>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</si>
  <si>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</si>
  <si>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</si>
  <si>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</si>
  <si>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</si>
  <si>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</si>
  <si>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</si>
  <si>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</si>
  <si>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</si>
  <si>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</si>
  <si>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</si>
  <si>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</si>
  <si>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</si>
  <si>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</si>
  <si>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</si>
  <si>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</si>
  <si>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</si>
  <si>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</si>
  <si>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</si>
  <si>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</si>
  <si>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</si>
  <si>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</si>
  <si>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</si>
  <si>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</si>
  <si>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</si>
  <si>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</si>
  <si>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</si>
  <si>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</si>
  <si>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</si>
  <si>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</si>
  <si>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</si>
  <si>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</si>
  <si>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</si>
  <si>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</si>
  <si>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</si>
  <si>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</si>
  <si>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</si>
  <si>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</si>
  <si>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</si>
  <si>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</si>
  <si>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</si>
  <si>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</si>
  <si>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</si>
  <si>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</si>
  <si>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</si>
  <si>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</si>
  <si>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</si>
  <si>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</si>
  <si>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</si>
  <si>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</si>
  <si>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</si>
  <si>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</si>
  <si>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</si>
  <si>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</si>
  <si>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</si>
  <si>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</si>
  <si>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</si>
  <si>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</si>
  <si>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</si>
  <si>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</si>
  <si>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</si>
  <si>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</si>
  <si>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</si>
  <si>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</si>
  <si>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</si>
  <si>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</si>
  <si>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</si>
  <si>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</si>
  <si>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</si>
  <si>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</si>
  <si>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</si>
  <si>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</si>
  <si>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</si>
  <si>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</si>
  <si>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</si>
  <si>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</si>
  <si>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</si>
  <si>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</si>
  <si>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</si>
  <si>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</si>
  <si>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</si>
  <si>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</si>
  <si>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</si>
  <si>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</si>
  <si>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</si>
  <si>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</si>
  <si>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</si>
  <si>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</si>
  <si>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</si>
  <si>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</si>
  <si>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</si>
  <si>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</si>
  <si>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</si>
  <si>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</si>
  <si>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</si>
  <si>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</si>
  <si>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</si>
  <si>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</si>
  <si>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</si>
  <si>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</si>
  <si>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</si>
  <si>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</si>
  <si>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</si>
  <si>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</si>
  <si>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</si>
  <si>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</si>
  <si>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</si>
  <si>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</si>
  <si>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</si>
  <si>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</si>
  <si>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</si>
  <si>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</si>
  <si>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</si>
  <si>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</si>
  <si>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</si>
  <si>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</si>
  <si>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</si>
  <si>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</si>
  <si>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</si>
  <si>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</si>
  <si>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</si>
  <si>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</si>
  <si>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</si>
  <si>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</si>
  <si>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</si>
  <si>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</si>
  <si>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</si>
  <si>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</si>
  <si>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</si>
  <si>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</si>
  <si>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</si>
  <si>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</si>
  <si>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</si>
  <si>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</si>
  <si>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</si>
  <si>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</si>
  <si>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</si>
  <si>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</si>
  <si>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</si>
  <si>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</si>
  <si>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</si>
  <si>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</si>
  <si>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</si>
  <si>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</si>
  <si>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</si>
  <si>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</si>
  <si>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</si>
  <si>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</si>
  <si>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</si>
  <si>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</si>
  <si>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</si>
  <si>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</si>
  <si>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</si>
  <si>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</si>
  <si>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</si>
  <si>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</si>
  <si>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</si>
  <si>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</si>
  <si>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</si>
  <si>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</si>
  <si>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</si>
  <si>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</si>
  <si>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</si>
  <si>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</si>
  <si>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</si>
  <si>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</si>
  <si>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</si>
  <si>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</si>
  <si>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</si>
  <si>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</si>
  <si>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</si>
  <si>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</si>
  <si>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</si>
  <si>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</si>
  <si>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</si>
  <si>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</si>
  <si>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</si>
  <si>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</si>
  <si>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</si>
  <si>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</si>
  <si>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</si>
  <si>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</si>
  <si>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</si>
  <si>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</si>
  <si>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</si>
  <si>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</si>
  <si>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</si>
  <si>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</si>
  <si>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</si>
  <si>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</si>
  <si>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</si>
  <si>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</si>
  <si>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</si>
  <si>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</si>
  <si>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</si>
  <si>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conforme</t>
  </si>
  <si>
    <t>2019NE00979</t>
  </si>
  <si>
    <t xml:space="preserve"> GERSON DE CASTRO COELHO</t>
  </si>
  <si>
    <t>NAD Nº 253.2019.DOF.0372378.2019.017741,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</si>
  <si>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</si>
  <si>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</si>
  <si>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</si>
  <si>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</si>
  <si>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</si>
  <si>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</si>
  <si>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</si>
  <si>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</si>
  <si>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</si>
  <si>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</si>
  <si>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</si>
  <si>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</si>
  <si>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</si>
  <si>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</si>
  <si>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</si>
  <si>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</si>
  <si>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</si>
  <si>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</si>
  <si>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</si>
  <si>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</si>
  <si>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</si>
  <si>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</si>
  <si>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</si>
  <si>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</si>
  <si>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</si>
  <si>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</si>
  <si>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</si>
  <si>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</si>
  <si>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</si>
  <si>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</si>
  <si>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</si>
  <si>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</si>
  <si>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</si>
  <si>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</si>
  <si>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</si>
  <si>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</si>
  <si>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</si>
  <si>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</si>
  <si>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</si>
  <si>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</si>
  <si>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</si>
  <si>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</si>
  <si>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</si>
  <si>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</si>
  <si>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</si>
  <si>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</si>
  <si>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</si>
  <si>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</si>
  <si>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</si>
  <si>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</si>
  <si>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</si>
  <si>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</si>
  <si>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</si>
  <si>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</si>
  <si>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</si>
  <si>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</si>
  <si>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</si>
  <si>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</si>
  <si>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</si>
  <si>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</si>
  <si>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</si>
  <si>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</si>
  <si>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</si>
  <si>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</si>
  <si>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</si>
  <si>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</si>
  <si>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</si>
  <si>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</si>
  <si>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</si>
  <si>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</si>
  <si>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</si>
  <si>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</si>
  <si>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</si>
  <si>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</si>
  <si>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</si>
  <si>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</si>
  <si>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</si>
  <si>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</si>
  <si>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</si>
  <si>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</si>
  <si>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</si>
  <si>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</si>
  <si>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</si>
  <si>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</si>
  <si>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</si>
  <si>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</si>
  <si>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</si>
  <si>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</si>
  <si>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</si>
  <si>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</si>
  <si>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</si>
  <si>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</si>
  <si>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</si>
  <si>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</si>
  <si>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</si>
  <si>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</si>
  <si>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</si>
  <si>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</si>
  <si>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</si>
  <si>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</si>
  <si>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</si>
  <si>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</si>
  <si>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</si>
  <si>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</si>
  <si>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</si>
  <si>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</si>
  <si>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</si>
  <si>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</si>
  <si>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</si>
  <si>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</si>
  <si>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</si>
  <si>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</si>
  <si>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</si>
  <si>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</si>
  <si>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</si>
  <si>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</si>
  <si>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</si>
  <si>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</si>
  <si>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</si>
  <si>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</si>
  <si>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</si>
  <si>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</si>
  <si>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</si>
  <si>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</si>
  <si>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</si>
  <si>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</si>
  <si>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</si>
  <si>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</si>
  <si>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</si>
  <si>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</si>
  <si>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</si>
  <si>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</si>
  <si>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</si>
  <si>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</si>
  <si>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</si>
  <si>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</si>
  <si>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</si>
  <si>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>PAGAMENTO DE DIÁRIAS FORA DO ESTADO, PARA PARTICIPAR DO "59º ESTÁGIO ESPECIAL DE INTELIGÊNCIA PARA O MINISTÉRIO PÚBLICO.</t>
  </si>
  <si>
    <t>2019NE01081</t>
  </si>
  <si>
    <t>PAGAMENTO DE DIÁRIAS NO ESTADO, PARA REALIZAR ATIVIDADES ATINENTES À ATIVAÇÃO E TESTES DO LINK DE DADOS DE PONTO-A-PONTO  NO PRÉDIO SEDE DA PROMOTORIA.</t>
  </si>
  <si>
    <t>2019NE01082</t>
  </si>
  <si>
    <t xml:space="preserve"> MURPHY STUARTHI DE OLIVEIRA</t>
  </si>
  <si>
    <t>2019NE01083</t>
  </si>
  <si>
    <t xml:space="preserve"> MARIO SERGIO GOMES DA CUNHA</t>
  </si>
  <si>
    <t>AQUISIÇÃO DE EQUIPAMENTOS DESTINADOS À GRAVAÇÃO DE AUDIÊNCIAS, DESTINADOS AO ATENDIMENTO DAS NECESSIDADES FUNCIONAIS DA PGJ.</t>
  </si>
  <si>
    <t>2019NE01084</t>
  </si>
  <si>
    <t>2019NE01085</t>
  </si>
  <si>
    <t>CONTRATAÇÃO DE EMPRESA PARA AQUISIÇÃO DE HD EXTERNO, OBJETIVANDO ATENDER ÀS NECESSIDADES DE UTILIZAÇÃO DA PGJ.</t>
  </si>
  <si>
    <t>2019NE01086</t>
  </si>
  <si>
    <t xml:space="preserve"> COMERCIAL BEZERRA LTDA</t>
  </si>
  <si>
    <t>2019NE01087</t>
  </si>
  <si>
    <t xml:space="preserve"> NP CAPACITACAO E SOLUCOES TECNOLOGICAS LTDA</t>
  </si>
  <si>
    <t>ASSINATURA DE ACESSO AO SISTEMA DE BANCO DE PREÇOS, PARA ATENDER AS NECESSIDADES DA PGJ.</t>
  </si>
  <si>
    <t>2019NE01088</t>
  </si>
  <si>
    <t>CONTRATAÇÃO DE EMPRESA ESPECIALIZADA PARA A PRESTAÇÃO DE SERVIÇO TELEFÔNICO FIXO COMUTADO – STFC.</t>
  </si>
  <si>
    <t>2019NE01089</t>
  </si>
  <si>
    <t xml:space="preserve"> ERIC NUNES NOVAES MACHADO</t>
  </si>
  <si>
    <t>FORNECIMENTO DE SUPRIMENTO DE FUNDOS AO DR. ERIC NUNES NOVAES MACHADO, PROMOTOR DE JUSTIÇA NA COMARCA DE BENJAMIN CONSTANT.</t>
  </si>
  <si>
    <t>2019NE01090</t>
  </si>
  <si>
    <t>2019NE01091</t>
  </si>
  <si>
    <t xml:space="preserve"> AOVS SISTEMAS DE INFORMATICA LTDA</t>
  </si>
  <si>
    <t>CONTRATAÇÃO DE EMPRESA PRESTADORA DE SERVIÇO DE CAPACITAÇÃO A DISTÂNCIA, MEDIANTE A DISPONIBILIZAÇÃO DE ACESSO À PLATAFORMA DE APRENDIZAGEM VIRTUAL, DENOMINADA ALURA.</t>
  </si>
  <si>
    <t>2019NE01092</t>
  </si>
  <si>
    <t>PAGAMENTO DE DIÁRIAS NO ESTADO, PARA REALIZAR A SEGURANÇA PESSOAL DO EXMO SR. PROMOTOR DE JUSTIÇA DR. LEONARDO ABINADER NOBRE.</t>
  </si>
  <si>
    <t>2019NE01093</t>
  </si>
  <si>
    <t>2019NE01094</t>
  </si>
  <si>
    <t>2019NE01095</t>
  </si>
  <si>
    <t xml:space="preserve"> MARCO ANTONIO VIEIRA DA SILVA</t>
  </si>
  <si>
    <t>2019NE01096</t>
  </si>
  <si>
    <t>PAGAMENTO DE DIÁRIAS NO ESTADO, PARA REALIZAR ATIVIDADE DE “INSTRUÇÃO BÁSICA DE MANUSEIO DE ARMA DE FOGO”, PARA PROMOTORES SUBSTITUTOS.</t>
  </si>
  <si>
    <t>2019NE01097</t>
  </si>
  <si>
    <t>2019NE01098</t>
  </si>
  <si>
    <t>2019NE01099</t>
  </si>
  <si>
    <t>CONTRATAÇÃO DE SERVIÇOS GRÁFICOS PARA REALIZAÇÃO DO “V SEMINÁRIO DO MPAM SOBRE VIOLÊNCIA DOMÉSTICA E FAMILIAR CONTRA A MULHER.</t>
  </si>
  <si>
    <t>2019NE01101</t>
  </si>
  <si>
    <t>2019NE01102</t>
  </si>
  <si>
    <t>PAGAMENTO DE DIÁRIAS NO ESTADO, PARA REALIZAR CONDUÇÃO DA EQUIPE DE MEMBROS DESTE PARQUET PARA PARTICIPAREM DE AUDIÊNCIA PÚBLICA, NA CIDADE DE IRANDUBA/AM.</t>
  </si>
  <si>
    <t>2019NE01104</t>
  </si>
  <si>
    <t>2019NE01105</t>
  </si>
  <si>
    <t xml:space="preserve">VALOR QUE SE EMPENHA EM FAVOR DO INSTITUTO NACIONAL DE SEGURIDADE SOCIAL, REFERENTE A CONTRIBUIÇÃO PREVIDENCIÁRIA PATRONAL, DEVIDO A EXONERAÇÃO DO SR. LUIZ FELIPE SOUZA DOS SANTOS. </t>
  </si>
  <si>
    <t>2019NE01106</t>
  </si>
  <si>
    <t xml:space="preserve"> J ROZENDO DA SILVA</t>
  </si>
  <si>
    <t>CONTRATAÇÃO DE EMPRESA PARA PRESTAÇÃO DE SERVIÇO DE HIGIENIZAÇÃO DAS BECAS UTILIZADAS PELOS EXMOS SRS. PROCURADORES DE JUSTIÇA COM ATUAÇÃO NA CÂMARAS RECURSAIS DO EGRÉGIO TJAM.</t>
  </si>
  <si>
    <t>2019NE01107</t>
  </si>
  <si>
    <t xml:space="preserve"> SERGIO SANTOS CARDOSO FILHO</t>
  </si>
  <si>
    <t>AQUISIÇÃO DE EQUIPAMENTOS DE AÚDIO E VÍDEO, COM VISTAS A EQUIPAR A ASSESSORIA DE COMUNICAÇÃO DO MPAM.</t>
  </si>
  <si>
    <t>2019NE01108</t>
  </si>
  <si>
    <t>AQUISIÇÃO DE EQUIPAMENTOS DE ÁUDIO E VÍDEO, COM VISTAS A EQUIPAR A ASSESSORIA DE COMUNICAÇÃO DO MPAM, CONFORME NAD Nº 204.2019.DOF.0354435.2019.007543, DESPACHO Nº 285.2019.01AJSUBADM.0359722.2019.007543</t>
  </si>
  <si>
    <t>2019NE01109</t>
  </si>
  <si>
    <t xml:space="preserve"> VINICIUS CHAVES DOS SANTOS</t>
  </si>
  <si>
    <t>2019NE01110</t>
  </si>
  <si>
    <t>AQUISIÇÃO DE QUADROS DE AVISO E DE PLANEJAMENTO, CONFORME NAD Nº 222.2019.DOF.0365044.2019.015577, DESPACHO Nº 1320.2019.SUBADM.0359602.2019.015577</t>
  </si>
  <si>
    <t>2019NE01111</t>
  </si>
  <si>
    <t>ADITIVO AO CONTRATO ADMINISTRATIVO Nº 023/2018-MP/PGJ, REFERENTE À LOCAÇÃO DE 23 VAGAS PARA ESTACIONAMENTO, NO IMÓVEL LOCALIZADO À AV. ANDRÉ ARAÚJO, Nº 19, ALEIXO,
MANAUS/AM, PARA ATENDER AS NECESSIDADES DA PROCURADORIA-GERAL DE JUSTIÇA.</t>
  </si>
  <si>
    <t>2019NE01113</t>
  </si>
  <si>
    <t>CONTRATAÇÃO DO SERVIÇO DE OPERADOR DE AUDIO, PARA A ASSINATURA DA PORTARIA CONJUNTA, EDITADA PELA SECRETARIA DE ESTADO DE SAÚDE DO AMAZONAS (SUSAM) E SECRETARIA MUNICIPAL
DE SAÚDE DE MANAUS (SEMSA).</t>
  </si>
  <si>
    <t>2019NE01114</t>
  </si>
  <si>
    <t>AQUISIÇÃO DE QUADRO BRANCO DE PLANEJAMENTO MENSAL PARA USO DO PROGRAMA RECOMEÇAR.</t>
  </si>
  <si>
    <t>2019NE01115</t>
  </si>
  <si>
    <t xml:space="preserve">PAGAMENTO DE DIÁRIAS NO ESTADO, PARA REALIZAR ATIVIDADES ATINENTES À ATIVAÇÃO E TESTES DO LINK DE DADOS DE PONTO-A-PONTO  NO PRÉDIO SEDE DA PROMOTORIA. </t>
  </si>
  <si>
    <t>2019NE01116</t>
  </si>
  <si>
    <t xml:space="preserve"> PAULO CESAR DOS SANTOS LIMA</t>
  </si>
  <si>
    <t>2019NE01117</t>
  </si>
  <si>
    <t>AQUISIÇÃO DE QUADROS DE ESCRITÓRIO, PARA ATENDER ÀS NECESSIDADES DA PROCURADORIA-GERAL DE JUSTIÇA.</t>
  </si>
  <si>
    <t>2019NE01118</t>
  </si>
  <si>
    <t>TERMO ADITIVO AO CONTRATO ADMINISTRATIVO N.º 013/2018 ¿ MP/PGJ, EM RAZÃO DE ACRÉSCIMO DE 60 VAGAS DE ESTÁGIO.
0358527.2019.010628</t>
  </si>
  <si>
    <t>2019NE01119</t>
  </si>
  <si>
    <t>AQUISIÇÃO DE PLACAS (HOMENAGEM/BIOGRAFIA), PARA A INAUGURAÇÃO DA NOVA SEDE DO MINISTÉRIO PÚBLICO EM PARINTINS.</t>
  </si>
  <si>
    <t>2019NE01120</t>
  </si>
  <si>
    <t>CONTRATAÇÃO DE SERVIÇO DE BUFFET, COM A FINALIDADE DE REALIZAR A CONFRATERNIZAÇÃO MENSAL DOS APOSENTADOS E PENSIONISTAS, NAS DEPENDÊNCIAS DO PAAP.</t>
  </si>
  <si>
    <t>2019NE01121</t>
  </si>
  <si>
    <t>AQUISIÇÃO DE QUADRO BRANCO DE PLANEJAMENTO MENSAL, OBJETIVANDO A ORGANIZAÇÃO DAS AÇÕES DESTA 63° PROMOTORIA DE JUSTIÇA.</t>
  </si>
  <si>
    <t>2019NE01122</t>
  </si>
  <si>
    <t xml:space="preserve">PAGAMENTO DE AUXILIO-ALIMENTAÇÃO AOS MEMBROS E SERVIDORES DA PGJ/AM, NO MÊS DE AGOSTO DE 2019 BEM COMO PAGAMENTO DE AUXILIO-ALIMENTAÇÃO A SERVIDORES CEDIDOS PARA AS PROMOTORIAS DE JUSTIÇA DO INTERIOR DO ESTADO O AMAZONAS, NO MÊS DE JULHO DE 2019.  </t>
  </si>
  <si>
    <t>2019NE01123</t>
  </si>
  <si>
    <t>PAGAMENTO DE DIÁRIAS NO ESTADO, PARA REALIZAR ATIVIDADES ATINENTES À ATIVAÇÃO E TESTES DO LINK DE DADOS DA NOVA SEDE DE PARINTINS.</t>
  </si>
  <si>
    <t>2019NE01124</t>
  </si>
  <si>
    <t xml:space="preserve"> EVALDO JOSE RODRIGUES DE LIMA</t>
  </si>
  <si>
    <t>PAGAMENTO DE DIÁRIAS NO ESTADO, PARA REALIZAR A SEGURANÇA PESSOAL DO EXMO SR. PROMOTOR DE JUSTIÇA WESLEI MACHADO ALVES, PROMOTOR DE JUSTIÇA DE ENTRÂNCIA INICIAL.</t>
  </si>
  <si>
    <t>2019NE01125</t>
  </si>
  <si>
    <t xml:space="preserve">RESSARCIMENTO POR DESPESA EFETUADA COM RECURSOS PRÓPRIOS À SENHORA DENIZE SANTOS DE ANDRADE, DIRETORA DE ADMINISTRAÇÃO DESTA PROCURADORIA GERAL DE JUSTIÇA. </t>
  </si>
  <si>
    <t>2019NE01126</t>
  </si>
  <si>
    <t>PAGAMENTO DA FATURA 0260355643364, REFERENTE AO MÊS DE AGOSTO/2019, CORRESPONDENTE AOS SERVIÇOS DE LIGAÇÃO LONGA DISTÂNCIA NACIONAL), NÃO COBERTOS PELO CONTRATO ADMINISTRATIVO N.º 035/2018-MP/PGJ.</t>
  </si>
  <si>
    <t>2019NE01127</t>
  </si>
  <si>
    <t>2019NE01129</t>
  </si>
  <si>
    <t xml:space="preserve"> POSITIVO TECNOLOGIA S.A.</t>
  </si>
  <si>
    <t>AQUISIÇÃO DE COMPUTADORES, CONFORME NAD Nº 217.2019.DOF.0364553.2019.016279</t>
  </si>
  <si>
    <t>2019NE01130</t>
  </si>
  <si>
    <t xml:space="preserve"> DATEN TECNOLOGIA LTDA</t>
  </si>
  <si>
    <t>AQUISIÇÃO DE COMPUTADORES, CONFORME NAD Nº 218.2019.DOF.0364575.2019.016279</t>
  </si>
  <si>
    <t>2019NE01131</t>
  </si>
  <si>
    <t>PAGAMENTO DE DIÁRIAS NO ESTADO, PARA REALIZAR VISTORIA NO PARQUE DO INGÁ "CIRANDÓDROMO", EM ATENDIMENTO À FICHA DE SOLICITAÇÃO DE TRABALHO TÉCNICO (FST) N.º 199.NAT.2019, NO DIA 09 DE AGOSTO DE 2019, NA CIDADE DE
MANACAPURU/AM,</t>
  </si>
  <si>
    <t>2019NE01132</t>
  </si>
  <si>
    <t xml:space="preserve"> RAINER IZUMY GANDRA MAKIMOTO</t>
  </si>
  <si>
    <t>2019NE01133</t>
  </si>
  <si>
    <t>CONTRATAÇÃO DE SERVIÇO DE BUFFET, A FIM DE ATENDER A DEMANDA DO GAECO, CONFORME NAD Nº 221.2019.</t>
  </si>
  <si>
    <t>2019NE01134</t>
  </si>
  <si>
    <t>PAGAMENTO DA FATURA 0260343072645, REFERENTE AO MÊS DE JULHO/2019, CORRESPONDENTE AOS SERVIÇOS DE LIGAÇÃO LONGA DISTÂNCIA NACIONAL (PVN/LDN), NÃO COBERTOS PELO CONTRATO ADMINISTRATIVO N.º 035/2018-MP/PGJ.</t>
  </si>
  <si>
    <t>2019NE01135</t>
  </si>
  <si>
    <t xml:space="preserve"> ELETRICA MANAUS LTDA</t>
  </si>
  <si>
    <t>AQUISIÇÃO DE MATERIAIS ELÉTRICOS, CONFORME NAD Nº 236.2019.</t>
  </si>
  <si>
    <t>2019NE01136</t>
  </si>
  <si>
    <t>AQUISIÇÃO DE MATERIAIS ELÉTRICOS, CONFORME NAD Nº 237.2019.</t>
  </si>
  <si>
    <t>2019NE01137</t>
  </si>
  <si>
    <t xml:space="preserve"> CJ LOCADORA DE VEICULOS E COMERCIO DE MATERIAIS ELETRICOS EIRELI </t>
  </si>
  <si>
    <t>AQUISIÇÃO DE MATERIAIS ELÉTRICOS, CONFORME NAD Nº 239.2019.</t>
  </si>
  <si>
    <t>2019NE01138</t>
  </si>
  <si>
    <t>AQUISIÇÃO DE MATERIAIS ELÉTRICOS, CONFORME NAD Nº 240.2019.</t>
  </si>
  <si>
    <t>2019NE01139</t>
  </si>
  <si>
    <t>AQUISIÇÃO DE MATERIAIS ELÉTRICOS, CONFORME NAD Nº 241.2019.</t>
  </si>
  <si>
    <t>2019NE01140</t>
  </si>
  <si>
    <t xml:space="preserve"> BRUNO PINHO DA SILVA</t>
  </si>
  <si>
    <t>FORNECIMENTO DE SUPRIMENTO DE FUNDOS AO SERVIDOR BRUNO PINHO DA SILVA, CHEFE DO SETOR DE PATRIMÔNIO E MATERIAL, CONFORME PORTARIA N.º 0789/2019/SUBADM</t>
  </si>
  <si>
    <t>2019NE01141</t>
  </si>
  <si>
    <t>2019NE01142</t>
  </si>
  <si>
    <t>PAGAMENTO DE DIÁRIAS FORA DO ESTADO, PARA PARTICIPAR DE REUNIÃO DE TRABALHO NA SEDE DA EMPRESA SOFTPLAN PARA TRATAR DE ASSUNTOS REFERENTES AO SISTEMA SAJ, NA CIDADE DE
FLORIANÓPOLIS/SC.</t>
  </si>
  <si>
    <t>2019NE01143</t>
  </si>
  <si>
    <t xml:space="preserve"> TADEU AZEVEDO DE MEDEIROS</t>
  </si>
  <si>
    <t>2019NE01144</t>
  </si>
  <si>
    <t xml:space="preserve"> A L T TRINDADE</t>
  </si>
  <si>
    <t>AQUISIÇÃO DE COMPUTADORES, CONFORME NAD Nº 219.2019</t>
  </si>
  <si>
    <t>2019NE01145</t>
  </si>
  <si>
    <t xml:space="preserve"> SERRANA SISTEMAS DE ENERGIA</t>
  </si>
  <si>
    <t>AQUISIÇÃO DE COMPUTADORES, CONFORME NAD Nº 220.2019</t>
  </si>
  <si>
    <t>2019NE01146</t>
  </si>
  <si>
    <t xml:space="preserve"> ARCH D PROJETOS E SINALIZACAO PUBLICITARIA LTDA</t>
  </si>
  <si>
    <t>AQUISIÇÃO MATERIAL COM INSTALAÇÃO DE 2 (DUAS) PLACAS DE IDENTIFICAÇÃO DO NUPA - NÚCLEO PERMANENTE DE AUTOCOMPOSIÇÃO DO MINISTÉRIO PÚBLICO DO AMAZONAS, CONFORME NAD Nº 235.2019.DOF.0366989.2019.016465, DESPACHO Nº 312.2019.01AJSUBADM.
0369325.2019.016465</t>
  </si>
  <si>
    <t>2019NE01147</t>
  </si>
  <si>
    <t xml:space="preserve"> 682 SOLUÇOES EM TECNOLOGIA DA INFORMAÇAO LTDA  ME</t>
  </si>
  <si>
    <t>CONTRATAÇÃO DE LICENÇAS DE USO DO SOFTWARE SEOBRA - SISTEMA DE ELABORAÇÃO E ANÁLISE DE ORÇAMENTOS DE OBRAS, PARA 03 (TRÊS) USUÁRIOS, CONFORME NAD Nº 234.2019.DOF.0366536.2019.017005, DESPACHO Nº 342.2019.02AJSUBADM.0369275.2019.017005</t>
  </si>
  <si>
    <t>2019NE01148</t>
  </si>
  <si>
    <t>PAGAMENTO DE DIÁRIAS NO ESTADO, CONFORME PORTARIA 0790/2019/SUBADM E FOLHA ESPECIAL DE PAGAMENTO Nº 231/2019.</t>
  </si>
  <si>
    <t>2019NE01149</t>
  </si>
  <si>
    <t>PAGAMENTO DE DIÁRIAS NO ESTADO, CONFORME PORTARIA 0785/2019/SUBADM E FOLHA ESPECIAL DE PAGAMENTO Nº 232/2019.</t>
  </si>
  <si>
    <t>2019NE01150</t>
  </si>
  <si>
    <t xml:space="preserve"> EMERSON LIMA SILVA</t>
  </si>
  <si>
    <t>2019NE01151</t>
  </si>
  <si>
    <t>PAGAMENTO DE DIÁRIAS NO ESTADO, CONFORME PORTARIA 0802/2019/SUBADM E FOLHA ESPECIAL DE PAGAMENTO Nº 234/2019</t>
  </si>
  <si>
    <t>2019NE01152</t>
  </si>
  <si>
    <t>2019NE01153</t>
  </si>
  <si>
    <t>PAGAMENTO DE DIÁRIAS NO ESTADO, CONFORME PORTARIA 1949/2019/PGJ E FOLHA ESPECIAL DE PAGAMENTO Nº 193/2019</t>
  </si>
  <si>
    <t>2019NE01154</t>
  </si>
  <si>
    <t>PAGAMENTO DE DIÁRIAS FORA DO ESTADO, CONFORME PORTARIA 2203/2019/PGJ E FOLHA ESPECIAL DE PAGAMENTO Nº 224/2019.</t>
  </si>
  <si>
    <t>2019NE01155</t>
  </si>
  <si>
    <t>REFORÇO DA NOTA DE EMPENHO 2019NE00035, A TÍTULO DE ADIANTAMENTO DE CRONOGRAMA DE DESEMBOLSO, CONFORME PREGÃO ELETRÔNICO N° 4.037/2018-CPL E DESPACHO Nº 21.2019.DOF.0370513.2018.006135</t>
  </si>
  <si>
    <t>2019NE01156</t>
  </si>
  <si>
    <t xml:space="preserve"> EDT BRASIL NORTE LTDA</t>
  </si>
  <si>
    <t>CONTRATAÇÃO DE EMPRESA ESPECIALIZADA EM TREINAMENTO SOBRE CÁLCULOS DE TRIBUTOS RETIDOS NA FONTE, CONFORME NAD Nº
226.2019.DOF.0365159.2019.015243, DESPACHO Nº 330.2019.02AJ-SUBADM.0366103.2019.015243</t>
  </si>
  <si>
    <t>2019NE01157</t>
  </si>
  <si>
    <t>PAGAMENTO DE DIÁRIAS FORA DO ESTADO, CONFORME PORTARIA 2089/2019/PGJ E FOLHA ESPECIAL DE PAGAMENTO Nº 214/2019.</t>
  </si>
  <si>
    <t>2019NE01158</t>
  </si>
  <si>
    <t>PAGAMENTO DE DIÁRIAS FORA DO ESTADO, CONFORME PORTARIA 2125/2019/PGJ E FOLHA ESPECIAL DE PAGAMENTO Nº 217/2019.</t>
  </si>
  <si>
    <t>2019NE01159</t>
  </si>
  <si>
    <t>PAGAMENTO DE DIÁRIAS FORA DO ESTADO, CONFORME PORTARIA Nº  0758/2019/SUBADM E FOLHA ESPECIAL DE PAGAMENTO Nº 222/2019.</t>
  </si>
  <si>
    <t>2019NE01160</t>
  </si>
  <si>
    <t>2019NE01161</t>
  </si>
  <si>
    <t>2019NE01162</t>
  </si>
  <si>
    <t>2019NE01163</t>
  </si>
  <si>
    <t xml:space="preserve"> CARLOS ALEXANDRE DOS SANTOS NOGUEIRA</t>
  </si>
  <si>
    <t>2019NE01164</t>
  </si>
  <si>
    <t>PAGAMENTO DE DIÁRIAS NO ESTADO, CONFORME PORTARIA Nº 0811/2019/SUBADM E FOLHA ESPECIAL DE PAGAMENTO Nº 235/2019.</t>
  </si>
  <si>
    <t>2019NE01165</t>
  </si>
  <si>
    <t>PAGAMENTO DE DIÁRIAS NO ESTADO, CONFORME PORTARIA 0804/2019/SUBADM E FOLHA ESPECIAL DE PAGAMENTO Nº 236/2019.</t>
  </si>
  <si>
    <t>2019NE01166</t>
  </si>
  <si>
    <t>PAGAMENTO DE DIÁRIAS NO ESTADO, CONFORME PORTARIA Nº 2339/2019/PGJ E FOLHA ESPECIAL DE PAGAMENTO Nº 238/2019</t>
  </si>
  <si>
    <t>2019NE01167</t>
  </si>
  <si>
    <t xml:space="preserve"> MATHEUS MARINHO NOGUEIRA</t>
  </si>
  <si>
    <t>PAGAMENTO DE DIÁRIAS NO ESTADO, CONFORME PORTARIA Nº 0807/2019/SUBADM E FOLHA ESPECIAL DE PAGAMENTO Nº 239/2019.</t>
  </si>
  <si>
    <t>2019NE01168</t>
  </si>
  <si>
    <t xml:space="preserve"> IAMARA CAVALCANE ANTUNES</t>
  </si>
  <si>
    <t>2019NE01169</t>
  </si>
  <si>
    <t>PAGAMENTO DE DIÁRIAS FORA DO ESTADO, CONFORME PORTARIA Nº 1936/2019/PGJ E FOLHA ESPECIAL DE PAGAMENTO Nº 196/2019.</t>
  </si>
  <si>
    <t>2019NE01170</t>
  </si>
  <si>
    <t xml:space="preserve"> MARCOS ANTONIO FERREIRA DA SILVA</t>
  </si>
  <si>
    <t>PAGAMENTO DE DIÁRIAS NO ESTADO, CONFORME PORTARIA Nº 0812/2019/SUBADM E FOLHA ESPECIAL DE PAGAMENTO Nº 237/2019.</t>
  </si>
  <si>
    <t>2019NE01171</t>
  </si>
  <si>
    <t>PAGAMENTO DE DIÁRIAS NO ESTADO, CONFORME PORTARIA Nº 2306/2019/PGJ E FOLHA ESPECIAL DE PAGAMENTO Nº 241/2019</t>
  </si>
  <si>
    <t>2019NE01172</t>
  </si>
  <si>
    <t xml:space="preserve"> IGOR STARLING PEIXOTO</t>
  </si>
  <si>
    <t>2019NE01173</t>
  </si>
  <si>
    <t xml:space="preserve"> VICENTE AUGUSTO BORGES OLIVEIRA</t>
  </si>
  <si>
    <t>2019NE01174</t>
  </si>
  <si>
    <t xml:space="preserve"> JOAO GASPAR RODRIGUES</t>
  </si>
  <si>
    <t>PAGAMENTO DE DIÁRIAS FORA DO ESTADO, CONFORME PORTARIA Nº 2294/2019/PGJ E FOLHA ESPECIAL DE PAGAMENTO Nº 243/2019.</t>
  </si>
  <si>
    <t>2019NE01175</t>
  </si>
  <si>
    <t>CONTRATAÇÃO DE EMPRESA PARA CONFECÇÃO DE PLACAS DE MESA, CONFORME NAD Nº 232.2019.DOF.0366305.2019.009259, DESPACHO Nº 321.2019.01AJSUBADM.0371329.2019.009259</t>
  </si>
  <si>
    <t>2019NE01176</t>
  </si>
  <si>
    <t xml:space="preserve"> MÍRIAM FIGUEIREDO DA SILVEIRA</t>
  </si>
  <si>
    <t>FORNECIMENTO DE SUPRIMENTO DE FUNDOS, RUBRICA 3.3.90.30 - MATERIAL DE CONSUMO, CONFORME PORTARIA Nº 2292/2019/PGJ.</t>
  </si>
  <si>
    <t>2019NE01177</t>
  </si>
  <si>
    <t>FORNECIMENTO DE SUPRIMENTO DE FUNDOS, RUBRICA 3.3.90.39 - OUTROS SERVIÇOS DE TERCEIROS PESSOA JURÍDICA, CONFORME PORTARIA Nº 2292/2019/PGJ</t>
  </si>
  <si>
    <t>2019NE01178</t>
  </si>
  <si>
    <t xml:space="preserve"> LIRA SERVIÇOS DE SANEAMENTO E POÇOS EIRELI  ME</t>
  </si>
  <si>
    <t>SERVIÇOS DE ENGENHARIA, GEOLOGIA E REGULARIZAÇÃO DOS POÇOS TUBULARES, CONFORME NAD Nº 158.2019.DOF.0336490.2019.000163,
DESPACHO Nº 384.2019.07AJ-SUBADM.0371549.2019.000163</t>
  </si>
  <si>
    <t>2019NE01179</t>
  </si>
  <si>
    <t>FORNECIMENTO DE SUPRIMENTO DE FUNDOS, RUBRICA 3.3.90.30 - MATERIAL DE CONSUMO,, CONFORME PORTARIA N.º 0832/2019/SUBADM</t>
  </si>
  <si>
    <t>2019NE01180</t>
  </si>
  <si>
    <t>FORNECIMENTO DE SUPRIMENTO DE FUNDOS, RUBRICA 3.3.90.39 - OUTROS SERVIÇOS DE TERCEIROS PESSOA JURÍDICA, CONFORME PORTARIA N.º 0831/2019/SUBADM</t>
  </si>
  <si>
    <t>2019NE01181</t>
  </si>
  <si>
    <t xml:space="preserve">PAGAMENTO DE DIÁRIAS NO ESTADO, CONFORME PORTARIA Nº 1703/2019/PGJ E FOLHA ESPECIAL DE PAGAMENTO Nº 177/2019. </t>
  </si>
  <si>
    <t>2019NE01182</t>
  </si>
  <si>
    <t>2019NE01183</t>
  </si>
  <si>
    <t>PAGAMENTO DE DIÁRIAS FORA DO ESTADO, CONFORME PORTARIA Nº 0691/2019/SUBADM E FOLHA ESPECIAL DE PAGAMENTO Nº 184/2019.</t>
  </si>
  <si>
    <t>2019NE01184</t>
  </si>
  <si>
    <t xml:space="preserve"> MARIA EUNICE LOPES DE LUCENA BITTENCOURT</t>
  </si>
  <si>
    <t>PAGAMENTO DE DIÁRIAS NO ESTADO, CONFORME PORTARIA Nº 2262/2019/PGJ E FOLHA ESPECIAL DE PAGAMENTO Nº 233.</t>
  </si>
  <si>
    <t>2019NE01185</t>
  </si>
  <si>
    <t xml:space="preserve"> ROBERTA BRAGA DE ALENCAR</t>
  </si>
  <si>
    <t>2019NE01186</t>
  </si>
  <si>
    <t xml:space="preserve"> FILLIPE REBELLO SANTOS DE SOUZA</t>
  </si>
  <si>
    <t>PAGAMENTO DE DIÁRIAS NO ESTADO, CONFORME PORTARIA Nº 0821/2019/SUBADM E FOLHA ESPECIAL DE PAGAMENTO Nº 248/2019..</t>
  </si>
  <si>
    <t>2019NE01187</t>
  </si>
  <si>
    <t>2019NE01188</t>
  </si>
  <si>
    <t>2019NE01189</t>
  </si>
  <si>
    <t>2019NE01190</t>
  </si>
  <si>
    <t>2019NE01191</t>
  </si>
  <si>
    <t>2019NE01192</t>
  </si>
  <si>
    <t>2019NE01193</t>
  </si>
  <si>
    <t>2019NE01194</t>
  </si>
  <si>
    <t>2019NE01195</t>
  </si>
  <si>
    <t>2019NE01196</t>
  </si>
  <si>
    <t>2019NE01197</t>
  </si>
  <si>
    <t>2019NE01198</t>
  </si>
  <si>
    <t>2019NE01199</t>
  </si>
  <si>
    <t>2019NE01200</t>
  </si>
  <si>
    <t>2019NE01201</t>
  </si>
  <si>
    <t>2019NE01202</t>
  </si>
  <si>
    <t>2019NE01203</t>
  </si>
  <si>
    <t>2019NE01204</t>
  </si>
  <si>
    <t>2019NE01205</t>
  </si>
  <si>
    <t>2019NE01206</t>
  </si>
  <si>
    <t>2019NE01207</t>
  </si>
  <si>
    <t>2019NE01208</t>
  </si>
  <si>
    <t>2019NE01209</t>
  </si>
  <si>
    <t>2019NE01210</t>
  </si>
  <si>
    <t>2019NE01211</t>
  </si>
  <si>
    <t>2019NE01212</t>
  </si>
  <si>
    <t>2019NE01213</t>
  </si>
  <si>
    <t>2019NE01214</t>
  </si>
  <si>
    <t>2019NE01215</t>
  </si>
  <si>
    <t>2019NE01216</t>
  </si>
  <si>
    <t>PENSIONISTA</t>
  </si>
  <si>
    <t>2019NE01217</t>
  </si>
  <si>
    <t>2019NE01218</t>
  </si>
  <si>
    <t>2019NE01219</t>
  </si>
  <si>
    <t>PAGAMENTO DE DIÁRIAS NO ESTADO, CONFORME PORTARIA Nº 0822/2019/SUBADM E FOLHA ESPECIAL DE PAGAMENTO Nº 251/2019.</t>
  </si>
  <si>
    <t>2019NE01220</t>
  </si>
  <si>
    <t>2019NE01222</t>
  </si>
  <si>
    <t>2019NE01223</t>
  </si>
  <si>
    <t>2019NE01224</t>
  </si>
  <si>
    <t>2019NE01225</t>
  </si>
  <si>
    <t>2019NE01226</t>
  </si>
  <si>
    <t>2019NE01227</t>
  </si>
  <si>
    <t>2019NE01228</t>
  </si>
  <si>
    <t>2019NE01229</t>
  </si>
  <si>
    <t>2019NE01230</t>
  </si>
  <si>
    <t>2019NE01231</t>
  </si>
  <si>
    <t>2019NE01232</t>
  </si>
  <si>
    <t>2019NE01233</t>
  </si>
  <si>
    <t>2019NE01234</t>
  </si>
  <si>
    <t>2019NE01235</t>
  </si>
  <si>
    <t>2019NE01236</t>
  </si>
  <si>
    <t>PAGAMENTO DE DIÁRIAS NO ESTADO, CONFORME PORTARIA Nº 0818/2019/SUBADM E FOLHA ESPECIAL DE PAGAMENTO Nº 257/2019.</t>
  </si>
  <si>
    <t>2019NE01237</t>
  </si>
  <si>
    <t>PAGAMENTO DE DIÁRIAS NO ESTADO, CONFORME PORTARIA Nº 0819/2019/SUBADM E FOLHA ESPECIAL DE PAGAMENTO Nº 258/2019.</t>
  </si>
  <si>
    <t>2019NE01238</t>
  </si>
  <si>
    <t>2019NE01239</t>
  </si>
  <si>
    <t>PAGAMENTO DE DIÁRIAS NO ESTADO, conforme Portaria nº 0828/2019/SUBADM e Folha Especial de Pagamento nº 260/2019</t>
  </si>
  <si>
    <t>2019NE01240</t>
  </si>
  <si>
    <t>2019NE01241</t>
  </si>
  <si>
    <t>2019NE01242</t>
  </si>
  <si>
    <t>2019NE01243</t>
  </si>
  <si>
    <t>2019NE01244</t>
  </si>
  <si>
    <t>2019NE01245</t>
  </si>
  <si>
    <t>2019NE01246</t>
  </si>
  <si>
    <t>2019NE01247</t>
  </si>
  <si>
    <t>2019NE01248</t>
  </si>
  <si>
    <t>2019NE01249</t>
  </si>
  <si>
    <t>2019NE01250</t>
  </si>
  <si>
    <t>2019NE01251</t>
  </si>
  <si>
    <t>2019NE01252</t>
  </si>
  <si>
    <t>2019NE01253</t>
  </si>
  <si>
    <t>PAGAMENTO DE DIÁRIAS FORA DO ESTADO, CONFORME PORTARIA Nº 2087/2019/PGJ E FOLHA ESPECIAL DE PAGAMENTO Nº
212/2019.</t>
  </si>
  <si>
    <t>2019NE01254</t>
  </si>
  <si>
    <t xml:space="preserve"> OTAVIO DE SOUZA GOMES</t>
  </si>
  <si>
    <t>PAGAMENTO DE DIÁRIAS FORA DO ESTADO, CONFORME PORTARIA Nº 2295/2019/PGJ E FOLHA ESPECIAL DE PAGAMENTO Nº
245/2019.</t>
  </si>
  <si>
    <t>2019NE01255</t>
  </si>
  <si>
    <t>PAGAMENTO DE DIÁRIAS NO ESTADO, CONFORME PORTARIA Nº 0824/2019/SUBADM E FOLHA ESPECIAL DE PAGAMENTO Nº 259/2019.</t>
  </si>
  <si>
    <t>2019NE01256</t>
  </si>
  <si>
    <t>PAGAMENTO DE JUROS INDENIZATÓRIOS APURADOS SOBRE PARCELA AUTÔNOMA DE EQUIVALÊNCIA, A EX-MEMBROS DA PGJ/AM</t>
  </si>
  <si>
    <t>2019NE01257</t>
  </si>
  <si>
    <t xml:space="preserve">PAGAMENTO DE JUROS APURADOS SOBRE A PARCELA AUTÔNOMA DE EQUIVALÊNCIA, REFERENTE AO ESPÓLIO DE
EUTICHIO HAIDEM VIEIRA. </t>
  </si>
  <si>
    <t>2019NE01258</t>
  </si>
  <si>
    <t>PAGAMENTO DE PARCELA AUTÔNOMA DE EQUIVALÊNCIA, REFERENTE AO ESPÓLIO DE GILBERTO RAMOS DA SILVA</t>
  </si>
  <si>
    <t>2019NE01259</t>
  </si>
  <si>
    <t>PAGAMENTO DE DIÁRIAS NO ESTADO, CONFORME PORTARIA Nº 2452/2019/PGJ E FOLHA ESPECIAL DE PAGAMENTO Nº 276/2019..</t>
  </si>
  <si>
    <t>2019NE01260</t>
  </si>
  <si>
    <t xml:space="preserve">PAGAMENTO DE DIÁRIAS NO ESTADO, CONFORME PORTARIA Nº 2453/2019/PGJ E FOLHA ESPECIAL DE PAGAMENTO Nº 276/2019. </t>
  </si>
  <si>
    <t>2019NE01261</t>
  </si>
  <si>
    <t>PAGAMENTO DE PARCELA AUTÔNOMA DE EQUIVALÊNCIA, REFERENTE AO ESPÓLIO DE JOÃO BOSCO DE SÁ VALENTE.</t>
  </si>
  <si>
    <t>2019NE01262</t>
  </si>
  <si>
    <t>REFERENTE AO PAGAMENTO DE PERÍODOS DE FÉRIAS NÃO USUFRUÍDAS PELO SR. JOÃO BOSCO SÁ VALENTE.</t>
  </si>
  <si>
    <t>2019NE01263</t>
  </si>
  <si>
    <t>CONTRATAÇÃO DO SERVIÇO DE OPERADOR DE ÁUDIO E VÍDEO, CONFORME NAD Nº 255.2019.DOF.0372416.</t>
  </si>
  <si>
    <t>2019NE01264</t>
  </si>
  <si>
    <t>AQUISIÇÃO DE PLACAS DE IDENTIFICAÇÃO DE SALAS PARA O COMITÊ INSTITUCIONAL DE RECUPERAÇÃO DE ATIVOS – CIRA, CONFORME NAD Nº 253.2019.DOF.0372378.2019.017741,</t>
  </si>
  <si>
    <t>2019NE01265</t>
  </si>
  <si>
    <t xml:space="preserve"> BRAGA MOTOS LTDA</t>
  </si>
  <si>
    <t>AQUISIÇÃO DE 03 (TRES) VEÍCULOS DE DUAS RODAS PARA SERVIÇOS DE ENTREGA DE DOCUMENTO, CONFORME NAD Nº 248.2019.DOF.0369285.2019.000267</t>
  </si>
  <si>
    <t>2019NE01266</t>
  </si>
  <si>
    <t>CONTRATAÇÃO DO SERVIÇO DE CAFÉ DA MANHÃ PARA ATENDER AS NECESSIDADES DO GAECO, CONFORME NAD Nº 246.2019.DOF.0367976.2019.017429.</t>
  </si>
  <si>
    <t>2019NE01267</t>
  </si>
  <si>
    <t>AQUISIÇÃO DE MATERIAL DE CONSUMO (MATERIAL DE EXPEDIENTE E OUTROS), CONFORME NAD Nº 243.2019.DOF.0367698.2019.017080,</t>
  </si>
  <si>
    <t>2019NE01268</t>
  </si>
  <si>
    <t>AQUISIÇÃO DE MATERIAL DE CONSUMO (MATERIAL DE EXPEDIENTE E OUTROS), CONFORME NAD Nº 244.2019.DOF.0367712.2019.017080,</t>
  </si>
  <si>
    <t>2019NE01269</t>
  </si>
  <si>
    <t>AQUISIÇÃO DE MATERIAL DE CONSUMO (MATERIAL DE EXPEDIENTE E OUTROS), CONFORME NAD Nº 249.2019.DOF.0369310.2019.017086,</t>
  </si>
  <si>
    <t>2019NE01270</t>
  </si>
  <si>
    <t xml:space="preserve"> L G FURTADO BRAGA  ME</t>
  </si>
  <si>
    <t>AQUISIÇÃO DE MATERIAL DE CONSUMO (MATERIAL DE EXPEDIENTE E OUTROS), CONFORME NAD Nº 250.2019.DOF.0369321.2019.017086,</t>
  </si>
  <si>
    <t>2019NE01271</t>
  </si>
  <si>
    <t>CONTRATAÇÃO DOS SERVIÇOS DE LOCAÇÃO DE CAÇAMBAS ESTACIONÁRIAS, CONFORME NAD Nº 247.2019.DOF.0368500.2019.016976</t>
  </si>
  <si>
    <t>2019NE01272</t>
  </si>
  <si>
    <t xml:space="preserve"> THIAGO ANDRÉ PIEROBOM DE ÁVILA</t>
  </si>
  <si>
    <t>PAGAMENTO DE DIÁRIAS FORA DO ESTADO, CONFORME PORTARIA Nº 2305/2019/PGJ E FOLHA ESPECIAL DE PAGAMENTO Nº 240/2019.</t>
  </si>
  <si>
    <t>2019NE01273</t>
  </si>
  <si>
    <t xml:space="preserve"> ALICE BIANCHINI</t>
  </si>
  <si>
    <t>2019NE01274</t>
  </si>
  <si>
    <t>PATRONAL AMAZONPREV FFIN - FOLHA ESPECIAL 252/2019</t>
  </si>
  <si>
    <t>2019NE01275</t>
  </si>
  <si>
    <t>PAGAMENTO DE GRATIFICAÇÃO AUXÍLIO-MORADIA NO MÊS DE AGOSTO DE 2019, EM FAVOR DE SERVIDORES ATIVOS DA PGJ/AM.</t>
  </si>
  <si>
    <t>2019NE01276</t>
  </si>
  <si>
    <t>PAGAMENTO DE AUXÍLIO-SAÚDE NO MÊS DE AGOSTO DE 2019, EM FAVOR DE MEMBROS E SERVIDORES ATIVOS DA PGJ/AM.</t>
  </si>
  <si>
    <t>2019NE01277</t>
  </si>
  <si>
    <t>2019NE01278</t>
  </si>
  <si>
    <t>2019NE01279</t>
  </si>
  <si>
    <t>PAGAMENTO DA FATURA 0260382588244, REFERENTE AO MÊS DE 08/2019, CORRESPONDENTE AOS SERVIÇOS DE LIGAÇÃO LONGA DISTÂNCIA NACIONAL ¿ LDN, NÃO COBERTOS PELO CONTRATO ADMINISTRATIVO N.º 035/2018-MP/PGJ,</t>
  </si>
  <si>
    <t>2019NE01280</t>
  </si>
  <si>
    <t>PATRONAL AMAZONPREV FPREV INATIVOS.</t>
  </si>
  <si>
    <t>2019NE01281</t>
  </si>
  <si>
    <t>PATRONAL AMAZONPREV FFIN PENSIONISTA - AGOSTO 2019</t>
  </si>
  <si>
    <t>2019NE01282</t>
  </si>
  <si>
    <t>PATRONAL AMAZONPREV FFIN INATIVOS - AGOSTO 2019</t>
  </si>
  <si>
    <t>2019NE01283</t>
  </si>
  <si>
    <t>2019NE01284</t>
  </si>
  <si>
    <t>PATRONAL G14/T61 AMAZONPREV FFIN - AGOSTO 2019</t>
  </si>
  <si>
    <t>2019NE01285</t>
  </si>
  <si>
    <t>PATRONAL G14/T61 AMAZONPREV FPREV - AGOSTO 2019</t>
  </si>
  <si>
    <t>2019NE01286</t>
  </si>
  <si>
    <t>PATRONAL G14/T10 AMAZONPREV FFIN - AGOSTO 2019</t>
  </si>
  <si>
    <t>2019NE01287</t>
  </si>
  <si>
    <t>PATRONAL G14/T10 FPREV - AGOSTO 2019</t>
  </si>
  <si>
    <t>2019NE01288</t>
  </si>
  <si>
    <t>Pagamento de diárias no estado, conforme Portaria Nº 1919/2019/PGJ e Folha Especial de Pagamento nº 187/2019.</t>
  </si>
  <si>
    <t>2019NE01289</t>
  </si>
  <si>
    <t>2019NE01290</t>
  </si>
  <si>
    <t>Pagamento de diárias no estado, conforme Portaria Nº 2403/2019/PGJ e Folha Especial de Pagamento nº 278/2019.</t>
  </si>
  <si>
    <t>2019NE01291</t>
  </si>
  <si>
    <t>Pagamento de diárias no estado, conforme Portaria Nº 2298/2019/PGJ e Folha Especial de Pagamento nº 279/2019.</t>
  </si>
  <si>
    <t>2019NE01292</t>
  </si>
  <si>
    <t>Pagamento de diárias no estado, conforme Portaria Nº 0836/2019/PGJ e Folha Especial de Pagamento nº 280/2019.</t>
  </si>
  <si>
    <t>2019NE01293</t>
  </si>
  <si>
    <t xml:space="preserve"> AGNALDO DE OLIVEIRA GOMES JUNIOR</t>
  </si>
  <si>
    <t>2019NE01294</t>
  </si>
  <si>
    <t xml:space="preserve"> KESLEY PEREIRA UCHOA</t>
  </si>
  <si>
    <t>2019NE01295</t>
  </si>
  <si>
    <t>Pagamento de diárias no estado, conforme Portaria Nº 2430/2019/PGJ e Folha Especial de Pagamento nº 281/2019.</t>
  </si>
  <si>
    <t>2019NE01296</t>
  </si>
  <si>
    <t>Pagamento de diárias no estado, conforme Portaria Nº 0844/2019/PGJ e Folha Especial de Pagamento nº 282/2019.</t>
  </si>
  <si>
    <t>2019NE01297</t>
  </si>
  <si>
    <t>2019NE01298</t>
  </si>
  <si>
    <t xml:space="preserve"> V&amp;P SERVIÇOS DE VIAGENS LTDA</t>
  </si>
  <si>
    <t>CONTRATAÇÃO DE EMPRESA ESPECIALIZADA PARA PRESTAÇÃO DE SERVIÇOS DE AGENCIAMENTO DE VIAGEM, CONFORME NAD Nº 162.2019.DOF.0339569.2019.010149</t>
  </si>
  <si>
    <t>2019NE01300</t>
  </si>
  <si>
    <t xml:space="preserve"> ELIAN WANDERLEY DE FRANÇA SOBRINHA</t>
  </si>
  <si>
    <t>RESSARCIMENTO À SERVIDORA ELIAN WANDERLEY DE FRANÇA SOBRINHA, CONFORME DESPACHO Nº 250.2019.04AJSUBADM. 0343683.2019.009011</t>
  </si>
  <si>
    <t>2019NE01302</t>
  </si>
  <si>
    <t xml:space="preserve"> J R MACHADO COMÉRCIO E SERVIÇOS</t>
  </si>
  <si>
    <t>AQUISIÇÃO DE MATERIAL PARA FESTIVIDADES E HOMENAGENS, CONFORME NAD Nº 101.2019.DOF.0319871.2018.020551.</t>
  </si>
  <si>
    <t>2019NE01303</t>
  </si>
  <si>
    <t>ADITIVO DE CONTRATO ADMINISTRATIVO Nº 004/2018, POR MEIO DO 2º TERMO ADITIVO COM A EMPRESA BRASIL ELEVADORES.</t>
  </si>
  <si>
    <t>2019NE01306</t>
  </si>
  <si>
    <t>CONTRATAÇÃO DE EMPRESA ESPECIALIZADA PARA PRESTAÇÃO DE SERVIÇO, SOB DEMANDA, DE FORNECIMENTO, INSTALAÇÃO, CONFECCÇÃO, MONTAGEM E DESMONTAGEM DE PERSIANAS, BEM COMO MANUTENÇÃO E REPARO DAS PERSIANAS JÁ EXISTENTES</t>
  </si>
  <si>
    <t>2019NE01307</t>
  </si>
  <si>
    <t>2019NE01308</t>
  </si>
  <si>
    <t xml:space="preserve"> Y R R FREITAS</t>
  </si>
  <si>
    <t xml:space="preserve">AQUISIÇÃO DE UM CONDICIONADOR DE AR PARA ATENDER AS NECESSIDADES DA PJ DE MANICORÉ/AM, CONFORME NAD Nº 267.2019.DOF.0376330.2019.018654 </t>
  </si>
  <si>
    <t>2019NE01309</t>
  </si>
  <si>
    <t xml:space="preserve"> MSM ENGENHARIA E CONSTRUÇÃO LTDA</t>
  </si>
  <si>
    <t>CONTRATAÇÃO DE EMPRESA ESPECIALIZADA PARA REFORMA DO PRÉDIO-SEDE DA PROMOTORIA DE JUSTIÇA DE TABATINGA/AM, CONFORME NAD
Nº 334.2018.DOF.0262058.2018.018220</t>
  </si>
  <si>
    <t>2019NE01310</t>
  </si>
  <si>
    <t xml:space="preserve">PRORROGAÇÃO DO CONTRATO ADMINISTRATIVO 018/2015, REFERENTE A LOCAÇÃO DO IMÓVEL NA RUA BELO HORIZONTE, N° 500, ALEIXO, MANAUS/AM, PARA ABRIGAR A INSTALAÇÃO DE ÓRGÃOS DO MP/AM, CONFORME NAD N° 269.2019. </t>
  </si>
  <si>
    <t>2019NE01313</t>
  </si>
  <si>
    <r>
      <t xml:space="preserve">PAGAMENTO DA FATURA 0260377133393, REFERENTE AO MÊS DE AGO/2019, CORRESPONDENTE AOS SERVIÇOS DE LIGAÇÃO </t>
    </r>
    <r>
      <rPr>
        <sz val="12"/>
        <color indexed="8"/>
        <rFont val="Arial-Narrow+2"/>
        <family val="0"/>
      </rPr>
      <t>LONGA DISTÂNCIA NACIONAL, LDN, NÃO COBERTOS PELO CONTRATO ADMINISTRATIVO N.º 035/2018-MP/PGJ,</t>
    </r>
  </si>
  <si>
    <t>2019NE01314</t>
  </si>
  <si>
    <t>PAGAMENTO DE DIÁRIAS FORA DO ESTADO.</t>
  </si>
  <si>
    <t>2019NE01315</t>
  </si>
  <si>
    <t>2019NE01316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</si>
  <si>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268.2019. ATA DE 
REGISTRO DE PREÇOS RESULTANTE DO PREGÃO ELETRÔNICO 4.003/2019-CPL/MP/PGJ</t>
    </r>
  </si>
  <si>
    <t>2019NE01317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</si>
  <si>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271.2019. ATA DE REGISTRO DE 
PREÇOS DO PREGÃO ELETRÔNICO Nº 4.040/2018-CPL/MP/PGJ</t>
    </r>
  </si>
  <si>
    <t>2019NE01318</t>
  </si>
  <si>
    <t>PAGAMENTO DE DIÁRIAS NO ESTADO.</t>
  </si>
  <si>
    <t>2019NE01319</t>
  </si>
  <si>
    <t>2019NE01320</t>
  </si>
  <si>
    <t xml:space="preserve"> 4DEAL SOLUTIONS TECNOLOGIA EM INFORMATICA LTDA </t>
  </si>
  <si>
    <r>
      <t xml:space="preserve">CONTRATAÇÃO DE EMPRESA ESPECIALIZADA PARA ATUALIZAÇÃO DAS LICENÇAS DO SOFTWARE IVANTI ENDPOINT MANAGER, </t>
    </r>
    <r>
      <rPr>
        <sz val="12"/>
        <color indexed="8"/>
        <rFont val="Arial-Narrow+2"/>
        <family val="0"/>
      </rPr>
      <t>CONFORME NAD Nº 228.2019.</t>
    </r>
  </si>
  <si>
    <t>2019NE01323</t>
  </si>
  <si>
    <r>
      <t>FORNECIMENTO DE SUPRIMENTO DE FUNDOS AO SERVIDOR REINALDO SANTOS DE SOUZA, CHEFE DO SC</t>
    </r>
    <r>
      <rPr>
        <sz val="12"/>
        <color indexed="8"/>
        <rFont val="Arial-Narrow+2"/>
        <family val="0"/>
      </rPr>
      <t>MP CONFORME PORTARIA N.º 0864/2019/SUBADM</t>
    </r>
  </si>
  <si>
    <t>2019NE01326</t>
  </si>
  <si>
    <t>2019NE01327</t>
  </si>
  <si>
    <t>PATRONAL G14 MANAUSPREV FFIN - AGOSTO 2019</t>
  </si>
  <si>
    <t>2019NE01328</t>
  </si>
  <si>
    <t>2019NE01329</t>
  </si>
  <si>
    <t xml:space="preserve"> SUZETE MARIA DOS SANTOS</t>
  </si>
  <si>
    <t>2019NE01330</t>
  </si>
  <si>
    <t>2019NE01331</t>
  </si>
  <si>
    <t>2019NE01332</t>
  </si>
  <si>
    <t>2019NE01333</t>
  </si>
  <si>
    <t>ENCARGOS DE CONTRIBUIÇÃO CONFORME PI 2019.015783.</t>
  </si>
  <si>
    <t>2019NE01334</t>
  </si>
  <si>
    <t>ENCARGOS DE CONTRIBUIÇÃO CONFORME PI 2018.013336.</t>
  </si>
  <si>
    <t>2019NE01335</t>
  </si>
  <si>
    <t xml:space="preserve"> VERA LUCIA FRANCISCA DOS SANTOS </t>
  </si>
  <si>
    <r>
      <t xml:space="preserve">AQUISIÇÃO DE MATERIAL DE CONSUMO, </t>
    </r>
    <r>
      <rPr>
        <sz val="12"/>
        <color indexed="8"/>
        <rFont val="Arial-Narrow+2"/>
        <family val="0"/>
      </rPr>
      <t>CONFORME NAD Nº 251.2019. registrados no Pregão Eletrônico 4.013 / 2019- 20
CPL/MP/PG-SRP</t>
    </r>
  </si>
  <si>
    <t>2019NE01336</t>
  </si>
  <si>
    <r>
      <t xml:space="preserve">AQUISIÇÃO DE CONDICIONADORES DE AR DE JANELA ACJ, 18.000 BTUS,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270.2019. registrados em Ata de
Registro de Preços N°.001/2019, decorrente do Pregão Eletrônico Nº.4.046 / 2018-CPL/MP/PGJ-SRP</t>
    </r>
  </si>
  <si>
    <t>2019NE01337</t>
  </si>
  <si>
    <t>AQUISIÇÃO DE MÓVEIS EM MDF COM INSTALAÇÃO E GARANTIA TOTAL DO FABRICANTE, CONFORME NAD Nº 258.2019.</t>
  </si>
  <si>
    <t>2019NE01338</t>
  </si>
  <si>
    <t xml:space="preserve"> GLOBAL DISTRIBUIÇÃO DE BENS DE CONSUMO LTDA</t>
  </si>
  <si>
    <r>
      <t xml:space="preserve">AQUISIÇÃO DE EQUIPAMENTOS VISANDO ATENDER ÀS DEMANDAS DO CAO-CRIM, </t>
    </r>
    <r>
      <rPr>
        <sz val="12"/>
        <color indexed="8"/>
        <rFont val="Arial-Narrow+2"/>
        <family val="0"/>
      </rPr>
      <t>CONFORME NAD Nº 121.2019.</t>
    </r>
  </si>
  <si>
    <t>2019NE01339</t>
  </si>
  <si>
    <t>2019NE01340</t>
  </si>
  <si>
    <r>
      <t xml:space="preserve">ADITIVO DE CONTRATO ADMINISTRATIVO Nº 004/2018, </t>
    </r>
    <r>
      <rPr>
        <sz val="12"/>
        <color indexed="8"/>
        <rFont val="Arial-Narrow+2"/>
        <family val="0"/>
      </rPr>
      <t>CONFORME NAD Nº 230.2019. manutenção preventiva e corretiva de elevadores</t>
    </r>
  </si>
  <si>
    <t>2019NE01342</t>
  </si>
  <si>
    <t>PAGAMENTOS DE DIÁRIAS NO ESTADO</t>
  </si>
  <si>
    <t>2019NE01343</t>
  </si>
  <si>
    <t xml:space="preserve"> ELIAS SOUZA DE OLIVEIRA</t>
  </si>
  <si>
    <t>2019NE01344</t>
  </si>
  <si>
    <t xml:space="preserve"> CENTROESTE AR CONDICIONADO EIRELI</t>
  </si>
  <si>
    <r>
      <t xml:space="preserve">AQUISIÇÃO DE CONDICIONADOR DE AR TIPO SPLIT INVERTER, 18.000 BTUS,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223.2019 Ata de Registro de Preços Nº 001/2019 resultante do Pregão Eletrônico Nº4.046 / 2018,</t>
    </r>
  </si>
  <si>
    <t>2019NE01345</t>
  </si>
  <si>
    <t>ADITIVO DO CONTRATO ADMINISTRATIVO N.º 004/2019-MP/PGJ, CONFORME NAD Nº 276.2019. Reforma do Estacionamento e Muro de Arrimo do prédio- 1
sede da PGJ/AM</t>
  </si>
  <si>
    <t>2019NE01346</t>
  </si>
  <si>
    <r>
      <t xml:space="preserve">AQUISIÇÃO DE GÊNEROS ALIMENTÍCIOS, </t>
    </r>
    <r>
      <rPr>
        <sz val="12"/>
        <color indexed="8"/>
        <rFont val="Arial-Narrow+2"/>
        <family val="0"/>
      </rPr>
      <t>CONFORME NAD N º 285.2019. ATA DE REGISTRO DE PREÇOS DO PREGÃO ELETRÔNICO Nº. 4.018/2018-CPL/MP/PGJ</t>
    </r>
  </si>
  <si>
    <t>2019NE01347</t>
  </si>
  <si>
    <r>
      <t xml:space="preserve">PEDIDO DE ABASTECIMENTO - GÊNERO ALIMENTÍCIO (LEITE, INTEGRAL, EM PÓ),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287.2019 Ata de Registro de Preços N°. 
008 / 2019 resultante do Pregão Eletrônico Nº 4.007/2019-CPL/MP/PGJ</t>
    </r>
  </si>
  <si>
    <t>2019NE01348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</si>
  <si>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282.2019. Ata de 
Registro de Preços n° 07.2019.CPL resultante do Pregão Eletrônico nº. 4.004/2019-CPL/MP/PGJ-SRP</t>
    </r>
  </si>
  <si>
    <t>2019NE01349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</si>
  <si>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283.2019. utilizando Ata de 
Registro de Preços n° 07.2019.CPL resultante do Pregão Eletrônico nº. 4.004/2019-CPL/MP/PGJ-SRP</t>
    </r>
  </si>
  <si>
    <t>2019NE01350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</si>
  <si>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 Ata do Sistema de Registro de Preços do Pregão Eletrônico n° 
4.008/2018-CPL/MP/PGJ,</t>
    </r>
  </si>
  <si>
    <t>2019NE01351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</si>
  <si>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272.2019. Ata do Sistema de Registro de Preços do Pregão Eletrônico n° 
4.008/2018-CPL/MP/PGJ,</t>
    </r>
  </si>
  <si>
    <t>2019NE01352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</si>
  <si>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279.2019 Ata do Sistema de Registro de Preços do Pregão Eletrônico n° 
4.008/2018-CPL/MP/PGJ</t>
    </r>
  </si>
  <si>
    <t>2019NE01353</t>
  </si>
  <si>
    <t xml:space="preserve"> JAMAR COMERCIO DE PRODUTOS PARA INFORMATICA LTDA EPP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</si>
  <si>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280.2019 Registro de Preços do Pregão Eletrônico n° 
4.008/2018-CPL/MP/PGJ,</t>
    </r>
  </si>
  <si>
    <t>2019NE01354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</si>
  <si>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288.2019. utilizando Ata de 
Registro de Preços resultante do Pregão Eletrônico 4.046/2018-CPL/PGJ/MP</t>
    </r>
  </si>
  <si>
    <t>2019NE01355</t>
  </si>
  <si>
    <t xml:space="preserve"> COOL EMPREENDIMENTOS LTDA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</si>
  <si>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289.2019. Ata de 
Registro de Preços resultante do Pregão Eletrônico 4.046/2018-CPL/PGJ/MP</t>
    </r>
  </si>
  <si>
    <t>2019NE01356</t>
  </si>
  <si>
    <t xml:space="preserve"> VANIA LUCIA HOUNSELL DE BARROS</t>
  </si>
  <si>
    <t>2019NE01357</t>
  </si>
  <si>
    <t>2019NE01358</t>
  </si>
  <si>
    <t>2019NE01359</t>
  </si>
  <si>
    <t>2019NE01360</t>
  </si>
  <si>
    <t xml:space="preserve"> ANTONIO JOSE MANCILHA</t>
  </si>
  <si>
    <t>2019NE01361</t>
  </si>
  <si>
    <t>2019NE01362</t>
  </si>
  <si>
    <t>2019NE01363</t>
  </si>
  <si>
    <t>2019NE01364</t>
  </si>
  <si>
    <t>2019NE01365</t>
  </si>
  <si>
    <t xml:space="preserve">REFERENTE À COMPLEMENTO AO 16º TA AO CONVÊNIO 002/2016-MP/PGJ/PROVITA,  FIRMADO ENTRE O MP/AM E FUNDAÇÃO PAULO FEITOZA </t>
  </si>
  <si>
    <t>2019NE01366</t>
  </si>
  <si>
    <t xml:space="preserve">PAGAMENTO DE AUXÍLIO-ALIMENTAÇÃO AOS MEMBROS E SERVIDORES DA PGJ/AM, NO MÊS DE SETEMBRO DE 2019 </t>
  </si>
  <si>
    <t>2019NE01367</t>
  </si>
  <si>
    <t>2019NE01368</t>
  </si>
  <si>
    <t>2019NE01369</t>
  </si>
  <si>
    <r>
      <t xml:space="preserve">AQUISIÇÃO DE PLACA PARA INAUGURAÇÃO DO NÚCLEO PERMANENTE DE AUTOCOMPOSIÇÃO (NUPA),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300.2019. Ata de 
Registro de Preços resultante do Pregão Eletrônico 4.044/2019</t>
    </r>
  </si>
  <si>
    <t>2019NE01371</t>
  </si>
  <si>
    <t xml:space="preserve"> ESTRATEGIA TREINAMENTOS LTDA</t>
  </si>
  <si>
    <r>
      <t xml:space="preserve">CONTRATAÇÃO DE EMPRESA ESPECIALIZADA PARA MINISTRAR TREINAMENTO SOBRE </t>
    </r>
    <r>
      <rPr>
        <sz val="12"/>
        <color indexed="8"/>
        <rFont val="Arial-Narrow+2"/>
        <family val="0"/>
      </rPr>
      <t>COMPLIANCE COM A LGPD (LEI GERAL DE PROTEÇÃO DE DADOS PESSOAIS) CONFORME NAD Nº 274.2019</t>
    </r>
  </si>
  <si>
    <t>2019NE01372</t>
  </si>
  <si>
    <r>
      <t xml:space="preserve">AQUISIÇÃO DE CONDICIONADORES DE AR, </t>
    </r>
    <r>
      <rPr>
        <sz val="12"/>
        <color indexed="8"/>
        <rFont val="Arial-Narrow+2"/>
        <family val="0"/>
      </rPr>
      <t>CONFORME NAD Nº 301.2019. Ata de Registro 
de Preços resultante do Pregão Eletrônico 4.046/2018,</t>
    </r>
  </si>
  <si>
    <t>2019NE01373</t>
  </si>
  <si>
    <r>
      <t xml:space="preserve">AQUISIÇÃO DE UM CONDICIONADOR DE AR, </t>
    </r>
    <r>
      <rPr>
        <sz val="12"/>
        <color indexed="8"/>
        <rFont val="Arial-Narrow+2"/>
        <family val="0"/>
      </rPr>
      <t>CONFORME NAD Nº 297.2019. Ata de Registro de 
Preços resultante do Pregão Eletrônico 4.046/2018</t>
    </r>
  </si>
  <si>
    <t>2019NE01374</t>
  </si>
  <si>
    <r>
      <t xml:space="preserve">AQUISIÇÃO DE PLACAS DE IDENTIFICAÇÃO, </t>
    </r>
    <r>
      <rPr>
        <sz val="12"/>
        <color indexed="8"/>
        <rFont val="Arial-Narrow+2"/>
        <family val="0"/>
      </rPr>
      <t>CONFORME NAD Nº 299.2019. Ata de Registro de Preços N° 8.2019.CPL. resultante do Pregão 
4.006/2019-CPL/MP/PGJ-SRP</t>
    </r>
  </si>
  <si>
    <t>2019NE01375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</si>
  <si>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298.2019.  Ata de Registro de Preços de N° 035 / 2018CPL/MPAM/PGJ-SRP, resultante do Pregão Eletrônico
40.035/ 2018CPL/MPAM/PGJ-SRP,</t>
    </r>
  </si>
  <si>
    <t>2019NE01376</t>
  </si>
  <si>
    <r>
      <t xml:space="preserve">PAGAMENTO DE SERVIÇO DE FORNECIMENTO DE ÁGUA E ESGOTO PARA AS PROMOTORIAS DE JUSTIÇA NOS MUNICÍPIOS </t>
    </r>
    <r>
      <rPr>
        <sz val="12"/>
        <color indexed="8"/>
        <rFont val="Arial-Narrow+2"/>
        <family val="0"/>
      </rPr>
      <t>DO INTERIOR DO ESTADO DO AMAZONAS, NO MÊS DE AGO/2019</t>
    </r>
  </si>
  <si>
    <t>2019NE01377</t>
  </si>
  <si>
    <t>2019NE01379</t>
  </si>
  <si>
    <t>2019NE01380</t>
  </si>
  <si>
    <t>2019NE01381</t>
  </si>
  <si>
    <t>2019NE01382</t>
  </si>
  <si>
    <r>
      <t xml:space="preserve">AQUISIÇÃO DE SCANNERS,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284.2019. Ata de 
Registro de Preços resultante do Pregão Eletrônico 4.011/2019</t>
    </r>
  </si>
  <si>
    <t>2019NE01383</t>
  </si>
  <si>
    <t xml:space="preserve"> E S RIBEIRO</t>
  </si>
  <si>
    <t>AQUISIÇÃO DE EQUIPAMENTOS - AERONAVES NÃO TRIPULADAS, VISANDO ATENDER ÀS DEMANDAS DO CAO-CRIM, CONFORME NAD Nº 122.2019.</t>
  </si>
  <si>
    <t>2019NE01384</t>
  </si>
  <si>
    <t xml:space="preserve"> RODRIGO FERREIRA DE PADUA</t>
  </si>
  <si>
    <t>2019NE01385</t>
  </si>
  <si>
    <t xml:space="preserve"> ALFREDO AFONSO RIBAMAR DE FREITAS</t>
  </si>
  <si>
    <t>2019NE01386</t>
  </si>
  <si>
    <t>2019NE01387</t>
  </si>
  <si>
    <t>2019NE01388</t>
  </si>
  <si>
    <t>2019NE01389</t>
  </si>
  <si>
    <t xml:space="preserve"> FUNDO DE MODERNIZAÇÃO E REAPARELHAMENTO DO PODER JUDICIARIO ESTADUAL</t>
  </si>
  <si>
    <t>RESSARCIMENTO DE DESPESAS DE EXERCÍCIOS ANTERIORES COM A DEVIDA A LIQUIDAÇÃO DO VALOR CORRESPONDENTE AOS MESES DE OUT E NOV DE 2018 AO FUNJEAM</t>
  </si>
  <si>
    <t>2019NE01390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</si>
  <si>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295.2019.  Ata
de Registro de Preços de N° 035 / 2018CPL/MPAM/PGJ-SRP,</t>
    </r>
  </si>
  <si>
    <t>2019NE01391</t>
  </si>
  <si>
    <t>2019NE01394</t>
  </si>
  <si>
    <t>2019NE01395</t>
  </si>
  <si>
    <t>2019NE01396</t>
  </si>
  <si>
    <t>2019NE01397</t>
  </si>
  <si>
    <t>2019NE01398</t>
  </si>
  <si>
    <t>2019NE01399</t>
  </si>
  <si>
    <t>INSS PATRONAL MENSAL, COMPETÊNCIA AGOSTO DE 2019.</t>
  </si>
  <si>
    <t>2019NE01400</t>
  </si>
  <si>
    <t>INSS PATRONAL SOBRE 13º SALÁRIO, COMPETÊNCIA AGOSTO DE 2019</t>
  </si>
  <si>
    <t>2019NE01401</t>
  </si>
  <si>
    <t>2019NE01402</t>
  </si>
  <si>
    <t>2019NE01403</t>
  </si>
  <si>
    <t>PAGAMENTO DA FATURA Nº 0260406025498 CORRESPONDENTE AOS SERVIÇOS DE LIGAÇÃO LONGA DISTÂNCIA NACIONAL, REFERENTES AO MÊS DE SET/2019, NÃO COBERTOS PELO CONTRATO ADMINISTRATIVO N.º 035/2018-MP/PGJ,</t>
  </si>
  <si>
    <t>2019NE01407</t>
  </si>
  <si>
    <r>
      <t xml:space="preserve">PAGAMENTO DA FATURA Nº 0260407273998 CORRESPONDENTE AOS SERVIÇOS DE LIGAÇÃO LONGA DISTÂNCIA NACIONAL, </t>
    </r>
    <r>
      <rPr>
        <sz val="12"/>
        <color indexed="8"/>
        <rFont val="Arial-Narrow+2"/>
        <family val="0"/>
      </rPr>
      <t>REFERENTES AO MÊS DE SET/2019, NÃO COBERTOS PELO CONTRATO ADMINISTRATIVO N.º 035/2018-MP/PGJ,</t>
    </r>
  </si>
  <si>
    <t>2019NE01409</t>
  </si>
  <si>
    <r>
      <t xml:space="preserve">PAGAMENTO DA FATURA Nº 0260396843375 CORRESPONDENTE AOS SERVIÇOS DE LIGAÇÃO LONGA DISTÂNCIA NACIONAL, </t>
    </r>
    <r>
      <rPr>
        <sz val="12"/>
        <color indexed="8"/>
        <rFont val="Arial-Narrow+2"/>
        <family val="0"/>
      </rPr>
      <t>REFERENTES AO MÊS DE AGO/2019, NÃO COBERTOS PELO CONTRATO ADMINISTRATIVO N.º 035/2018-MP/PGJ,</t>
    </r>
  </si>
  <si>
    <t>2019NE01410</t>
  </si>
  <si>
    <t xml:space="preserve"> KELP SERVICOS MEDICOS LTDA </t>
  </si>
  <si>
    <r>
      <t xml:space="preserve">CONTRATAÇÃO DE PJ PARA PRESTAÇÃO DE SERVIÇOS DE JUNTA DE ESPECIALISTAS PARA REALIZAR AVALIAÇÃO </t>
    </r>
    <r>
      <rPr>
        <sz val="12"/>
        <color indexed="8"/>
        <rFont val="Arial-Narrow+2"/>
        <family val="0"/>
      </rPr>
      <t>PSICOLÓGICA E PSIQUIÁTRICA DA ADAPTAÇÃO AO CARGO, CONFORME NAD Nº 254.2019.</t>
    </r>
  </si>
  <si>
    <t>2019NE01411</t>
  </si>
  <si>
    <t xml:space="preserve"> GABRIEL SALVINO CHAGAS DO NASCIMENTO</t>
  </si>
  <si>
    <t>FORNECIMENTO DE SUPRIMENTO DE FUNDOS AO DR. GABRIEL SALVINO CHAGAS DO NASCIMENTO, CONFORME PORTARIA N.º 2687/2019/PGJ</t>
  </si>
  <si>
    <t>2019NE01412</t>
  </si>
  <si>
    <t>2019NE01413</t>
  </si>
  <si>
    <t>AQUISIÇÃO DE SCANNER, CONFORME NAD Nº 303.2019. Ata de Registro de 
Preços resultante do Pregão Eletrônico 4.011/2019-CPL/PJG/MP,</t>
  </si>
  <si>
    <t>2019NE01416</t>
  </si>
  <si>
    <t>CONTRATAÇÃO DE TÉCNICO OPERADOR DE ÁUDIO PARA A REALIZAÇÃO DO XVII CONCURSO DE JÚRI SIMULADO DO MPAM, CONFORME NAD Nº 306.2019</t>
  </si>
  <si>
    <t>2019NE01417</t>
  </si>
  <si>
    <t>CONTRIBUIÇÃO PATRONAL SOBRE 13º SALÁRIO, COMPETÊNCIA JULHO 2019</t>
  </si>
  <si>
    <t>2019NE01419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</si>
  <si>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308.2019.  Ata de Registro de Preços resultante do Pregão Eletrônico 40.035/2018</t>
    </r>
  </si>
  <si>
    <t>2019NE01420</t>
  </si>
  <si>
    <r>
      <t xml:space="preserve">5º TERMO ADITIVO AO CONTRATO ADMINISTRATIVO N.º 020/2017/MP/PGJ, </t>
    </r>
    <r>
      <rPr>
        <sz val="12"/>
        <color indexed="8"/>
        <rFont val="Arial-Narrow+2"/>
        <family val="0"/>
      </rPr>
      <t>CONFORME NAD Nº 309.2019 PARA LIMPEZA E CONSERVAÇÃO.</t>
    </r>
  </si>
  <si>
    <t>2019NE01421</t>
  </si>
  <si>
    <t>AQUISIÇÃO DE BECA DE GALA DE PROCURADOR DE JUSTIÇA, BEM COMO CAPA DE SESSÃO DO EGRÉGIO COLÉGIO DE PROCURADORES DE JUSTIÇA  CONFORME NAD Nº
302.2019.</t>
  </si>
  <si>
    <t>2019NE01422</t>
  </si>
  <si>
    <r>
      <t xml:space="preserve">6º TERMO ADITIVO AO CONTRATO ADMINISTRATIVO N.º 020/2017/MP/PGJ, </t>
    </r>
    <r>
      <rPr>
        <sz val="12"/>
        <color indexed="8"/>
        <rFont val="Arial-Narrow+2"/>
        <family val="0"/>
      </rPr>
      <t>CONFORME NAD Nº 307.2019, PARA SERVIÇO DE LIMPEZA E CONSERVAÇÃO.</t>
    </r>
  </si>
  <si>
    <t>2019NE01423</t>
  </si>
  <si>
    <t>2019NE01424</t>
  </si>
  <si>
    <t>2019NE01425</t>
  </si>
  <si>
    <t>2019NE01426</t>
  </si>
  <si>
    <t>2019NE01427</t>
  </si>
  <si>
    <t>2019NE01428</t>
  </si>
  <si>
    <t>2019NE01429</t>
  </si>
  <si>
    <t>2019NE01430</t>
  </si>
  <si>
    <t>2019NE01431</t>
  </si>
  <si>
    <t>2019NE01432</t>
  </si>
  <si>
    <t>2019NE01433</t>
  </si>
  <si>
    <t>2019NE01434</t>
  </si>
  <si>
    <t>2019NE01435</t>
  </si>
  <si>
    <t>2019NE01436</t>
  </si>
  <si>
    <t>2019NE01437</t>
  </si>
  <si>
    <t>2019NE01438</t>
  </si>
  <si>
    <t>2019NE01439</t>
  </si>
  <si>
    <t>2019NE01440</t>
  </si>
  <si>
    <t>2019NE01441</t>
  </si>
  <si>
    <t>2019NE01442</t>
  </si>
  <si>
    <t>2019NE01443</t>
  </si>
  <si>
    <t>2019NE01444</t>
  </si>
  <si>
    <t>2019NE01445</t>
  </si>
  <si>
    <t>2019NE01446</t>
  </si>
  <si>
    <t>2019NE01447</t>
  </si>
  <si>
    <t>2019NE01448</t>
  </si>
  <si>
    <t>2019NE01449</t>
  </si>
  <si>
    <t>2019NE01450</t>
  </si>
  <si>
    <t>2019NE01451</t>
  </si>
  <si>
    <t>2019NE01452</t>
  </si>
  <si>
    <t>2019NE01453</t>
  </si>
  <si>
    <t>2019NE01454</t>
  </si>
  <si>
    <t>2019NE01455</t>
  </si>
  <si>
    <t>2019NE01456</t>
  </si>
  <si>
    <t>2019NE01457</t>
  </si>
  <si>
    <t>CONCESSÃO DE SUPRIMENTO DE FUNDOS PARA SR. DR. LUIZ ALBERTO DANTAS DE VASCONCELOS, CONFORME PORTARIA Nº 2847/2019/PGJ</t>
  </si>
  <si>
    <t>2019NE01458</t>
  </si>
  <si>
    <t>2019NE01459</t>
  </si>
  <si>
    <t>2019NE01460</t>
  </si>
  <si>
    <t>2019NE01467</t>
  </si>
  <si>
    <t>2019NE01468</t>
  </si>
  <si>
    <t>2019NE01469</t>
  </si>
  <si>
    <t>2019NE01470</t>
  </si>
  <si>
    <t>2019NE01471</t>
  </si>
  <si>
    <t>2019NE01472</t>
  </si>
  <si>
    <t>2019NE01473</t>
  </si>
  <si>
    <t>PAE-INATIVO</t>
  </si>
  <si>
    <t>2019NE01474</t>
  </si>
  <si>
    <t>2019NE01475</t>
  </si>
  <si>
    <t>2019NE01476</t>
  </si>
  <si>
    <t>2019NE01477</t>
  </si>
  <si>
    <t>2019NE01478</t>
  </si>
  <si>
    <t>2019NE01479</t>
  </si>
  <si>
    <t>2019NE01480</t>
  </si>
  <si>
    <t>2019NE01481</t>
  </si>
  <si>
    <t xml:space="preserve"> AUXÍLIO-SAÚDE</t>
  </si>
  <si>
    <t>2019NE01482</t>
  </si>
  <si>
    <t>2019NE01483</t>
  </si>
  <si>
    <t xml:space="preserve">REFERENTE AO 17º TA AO CONVÊNIO 002/2016-MP/PGJ/PROVITA,  FIRMADO ENTRE O MP/AM E FUNDAÇÃO PAULO FEITOZA </t>
  </si>
  <si>
    <t>2019NE01485</t>
  </si>
  <si>
    <t>PATRONAL AMAZONPREV FPREV ATIVOS - SETEMBRO 2019</t>
  </si>
  <si>
    <t>2019NE01490</t>
  </si>
  <si>
    <t>PATRONAL AMAZONPREV FFIN ATIVOS - SETEMBRO 2019</t>
  </si>
  <si>
    <t>2019NE01491</t>
  </si>
  <si>
    <t>PATRONAL AMAZONPREV FFIN INATIVOS - SETEMBRO 2019</t>
  </si>
  <si>
    <t>2019NE01492</t>
  </si>
  <si>
    <t xml:space="preserve"> INFINITY SUPRIMENTOS DE INFORMATICA LTDA</t>
  </si>
  <si>
    <t>AQUISIÇÃO DE MATERIAL DE CONSUMO (MATERIAL PARA PROCESSAMENTO DE DADOS/CARTUCHOS E TONERS), CONFORME NAD Nº 281.2019. Ata de Registro de Preços N°. 026 / 2018.CPL, resultante do Pregão Eletrônico4.008/2018/CPL/MP/PGJ-SRP</t>
  </si>
  <si>
    <t>2019NE01493</t>
  </si>
  <si>
    <t xml:space="preserve"> PURA VIDA ALIMENTOS E PRODUTOS EIRELI</t>
  </si>
  <si>
    <t>PEDIDO DE ABASTECIMENTO - GÊNERO ALIMENTÍCIO (CAFÉ, TORRADO), Ata de Registro de Preços N°. 008 / 2019 resultante do Pregão Eletrônico Nº 4.007/2019-CPL/MP/PGJ</t>
  </si>
  <si>
    <t>2019NE01494</t>
  </si>
  <si>
    <t>AQUISIÇÃO DE MATERIAL GRÁFICO, CONFORME NAD Nº 316.2019, Ata de Registro de Preços de N° 004/2019-
CPL/MPAM/PGJ, resultante do Pregão Eletrônico 4.044/ 2018CPL/MPAM/PGJ-SRP</t>
  </si>
  <si>
    <t>2019NE01495</t>
  </si>
  <si>
    <t xml:space="preserve"> GRAFICA E EDITORA VITORIA LTDA </t>
  </si>
  <si>
    <t>AQUISIÇÃO DE MATERIAL GRÁFICO, CONFORME NAD Nº 317.2019 Ata de Registro de Preços de N° 004/2019-
CPL/MPAM/PGJ, resultante do Pregão Eletrônico 4.044/ 2018CPL/MPAM/PGJ-SRP</t>
  </si>
  <si>
    <t>2019NE01496</t>
  </si>
  <si>
    <t>AQUISIÇÃO DE MATERIAL GRÁFICO, CONFORME NAD Nº 318.2019 Ata de Registro de Preços de N° 004/2019-
CPL/MPAM/PGJ, resultante do Pregão Eletrônico 4.044/ 2018CPL/MPAM/PGJ-SRP</t>
  </si>
  <si>
    <t>2019NE01497</t>
  </si>
  <si>
    <t xml:space="preserve"> X PRESS SERVIÇOS DE COMUNICAÇÃO MULTIMIDIA LTDA</t>
  </si>
  <si>
    <t>AQUISIÇÃO DE MATERIAL GRÁFICO, CONFORME NAD Nº 319.2019, Ata de Registro de Preços de N° 004/2019-
CPL/MPAM/PGJ, resultante do Pregão Eletrônico 4.044/ 2018CPL/MPAM/PGJ-SRP</t>
  </si>
  <si>
    <t>2019NE01498</t>
  </si>
  <si>
    <t>AQUISIÇÃO DE MATERIAL GRÁFICO, CONFORME NAD Nº 320.2019, Ata de Registro de Preços de N° 004/2019-
CPL/MPAM/PGJ, resultante do Pregão Eletrônico 4.044/ 2018CPL/MPAM/PGJ-SRP,</t>
  </si>
  <si>
    <t>2019NE01499</t>
  </si>
  <si>
    <t>AQUISIÇÃO DE QUADROS ACRÍLICOS PARA A DIVISÃO DE RECURSOS HUMANOS – DRH, CONFORME NAD Nº 314.2019 Ata de Registro de Preços 
resultante do Pregão Eletrônico 4.017/2019,</t>
  </si>
  <si>
    <t>2019NE01500</t>
  </si>
  <si>
    <t>2019NE01501</t>
  </si>
  <si>
    <t>2019NE01502</t>
  </si>
  <si>
    <t xml:space="preserve"> JOSMAR VIANA</t>
  </si>
  <si>
    <t>2019NE01503</t>
  </si>
  <si>
    <t>2019NE01504</t>
  </si>
  <si>
    <t>2019NE01505</t>
  </si>
  <si>
    <t>2019NE01506</t>
  </si>
  <si>
    <t>2019NE01513</t>
  </si>
  <si>
    <t>2019NE01514</t>
  </si>
  <si>
    <t>2019NE01515</t>
  </si>
  <si>
    <t>2019NE01516</t>
  </si>
  <si>
    <t>2019NE01517</t>
  </si>
  <si>
    <t>2019NE01518</t>
  </si>
  <si>
    <t>2019NE01519</t>
  </si>
  <si>
    <t>2019NE01520</t>
  </si>
  <si>
    <t>2019NE01521</t>
  </si>
  <si>
    <t>CONTRIBUIÇÃO PATRONAL AMAZONPREV FFIN ATIVOS</t>
  </si>
  <si>
    <t>2019NE01522</t>
  </si>
  <si>
    <t>2019NE01523</t>
  </si>
  <si>
    <t>2019NE01524</t>
  </si>
  <si>
    <t xml:space="preserve"> ELIANA LEITE GUEDES</t>
  </si>
  <si>
    <t>FORNECIMENTO DE SUPRIMENTO DE FUNDOS AO DR. ELIANA LEITE GUEDES AMARAL</t>
  </si>
  <si>
    <t>2019NE01526</t>
  </si>
  <si>
    <t>AQUISIÇÃO DE CONDICIONADOR DE AR, PARA 1° PJ COARI</t>
  </si>
  <si>
    <t>2019NE01528</t>
  </si>
  <si>
    <t>FORNECIMENTO DE 2 (DOIS) CONDICIONADORES DE AR SPLIT,A PROMOTORIA DE JUSTIÇA DE TAPAUÁ</t>
  </si>
  <si>
    <t>2019NE01529</t>
  </si>
  <si>
    <t>Aquisição de avisos de Porta/Sinalizador de Maçaneta, utilizando Ata de Registro de Preços de N° 004/2019-CPL, 280</t>
  </si>
  <si>
    <t>2019NE01530</t>
  </si>
  <si>
    <t xml:space="preserve">CONTRIBUIÇÃO PATRONAL APOSENTADO CIVIL FFIN </t>
  </si>
  <si>
    <t>2019NE01532</t>
  </si>
  <si>
    <t>CONTRIBUIÇÃO PATRONAL INATIVO CIVIL  FPREV</t>
  </si>
  <si>
    <t>2019NE01533</t>
  </si>
  <si>
    <t>CONTRIBUIÇÃO PATRONAL PENSIONISTA CIVIL FFIN</t>
  </si>
  <si>
    <t>2019NE01534</t>
  </si>
  <si>
    <t xml:space="preserve"> VITOR MOREIRA DA FONSÊCA</t>
  </si>
  <si>
    <t>2019NE01535</t>
  </si>
  <si>
    <t xml:space="preserve"> ANDRÉ ALECRIM MARINHO</t>
  </si>
  <si>
    <t>2019NE01536</t>
  </si>
  <si>
    <t>2019NE01537</t>
  </si>
  <si>
    <t>2019NE01538</t>
  </si>
  <si>
    <t xml:space="preserve"> ADRIANO ALECRIM MARINHO</t>
  </si>
  <si>
    <t>2019NE01539</t>
  </si>
  <si>
    <t>2019NE01540</t>
  </si>
  <si>
    <t>2019NE01541</t>
  </si>
  <si>
    <t>2019NE01542</t>
  </si>
  <si>
    <t xml:space="preserve"> MARCO AURELIO LISCIOTTO</t>
  </si>
  <si>
    <t>2019NE01543</t>
  </si>
  <si>
    <t>2019NE01544</t>
  </si>
  <si>
    <t xml:space="preserve"> SIMONE MARTINS LIMA</t>
  </si>
  <si>
    <t>2019NE01545</t>
  </si>
  <si>
    <t xml:space="preserve"> CARLOS JOSÉ ALVES DE ARAÚJO</t>
  </si>
  <si>
    <t>2019NE01546</t>
  </si>
  <si>
    <t>PRORROGAÇÃO DO CONTRATO 029/2016 PARA PRESTAÇÃO DE SERVIÇO TELEFÔNICO FIXO COMUTADO</t>
  </si>
  <si>
    <t>2019NE01547</t>
  </si>
  <si>
    <t>CONTRATAÇÃO DE SERVIÇOS DE LOCAÇÃO DE 12 (DOZE) VESTE TALARES (BECA)</t>
  </si>
  <si>
    <t>2019NE01548</t>
  </si>
  <si>
    <t xml:space="preserve"> ALEXANDRE AUZIER DE SOUZA</t>
  </si>
  <si>
    <t>AQUISIÇAÕ DE EQUIPAMENTO DE SOM PARA SUPRIR NECESSIDADES DO SETOR DE ASSESSORAMENTO</t>
  </si>
  <si>
    <t>2019NE01549</t>
  </si>
  <si>
    <t>REFERENTE AO PAGAMENTO DE GUIA DE RECOLHIMENTO DE CONTRIBUIÇÃO PREVIDENCIÁRIA</t>
  </si>
  <si>
    <t>2019NE01550</t>
  </si>
  <si>
    <t>2019NE01554</t>
  </si>
  <si>
    <t>2019NE01555</t>
  </si>
  <si>
    <t>2019NE01556</t>
  </si>
  <si>
    <t>8 - NÃO SE APLICA</t>
  </si>
  <si>
    <t>2019NE01557</t>
  </si>
  <si>
    <t xml:space="preserve"> O P C DISTRIBUIDORA LTDA EPP</t>
  </si>
  <si>
    <t>AQUISIÇÃO DE MATERIAL DE CONSUMO VOLTADO AO GRUPO DE MATERIAL DE HIGIENE E LIMPEZA</t>
  </si>
  <si>
    <t>2019NE01560</t>
  </si>
  <si>
    <t>2019NE01561</t>
  </si>
  <si>
    <t>2019NE01562</t>
  </si>
  <si>
    <t>2019NE01563</t>
  </si>
  <si>
    <t xml:space="preserve"> SYLVIA P DA COSTA RAMOS EPP</t>
  </si>
  <si>
    <t>2019NE01564</t>
  </si>
  <si>
    <t>2019NE01565</t>
  </si>
  <si>
    <t>2019NE01566</t>
  </si>
  <si>
    <t>CONTRATAÇÃO DE EMPRESA ESPECIALIZADA PARA FORNECIMENTO, INSTALAÇÃO, CONFECÇÃO, MONTAGEM DE PERSIANA</t>
  </si>
  <si>
    <t>2019NE01570</t>
  </si>
  <si>
    <t>2019NE01571</t>
  </si>
  <si>
    <t>2019NE01572</t>
  </si>
  <si>
    <t>2019NE01576</t>
  </si>
  <si>
    <t>2019NE01577</t>
  </si>
  <si>
    <t>2019NE01578</t>
  </si>
  <si>
    <t>PAGAMENTO DE DIÁRIAS  NO ESTADO</t>
  </si>
  <si>
    <t>2019NE01579</t>
  </si>
  <si>
    <t>2019NE01581</t>
  </si>
  <si>
    <t>2019NE01582</t>
  </si>
  <si>
    <t>2019NE01583</t>
  </si>
  <si>
    <t>2019NE01584</t>
  </si>
  <si>
    <t>PAGAMENTO DE AUXILIO – ALIMENTAÇÃO AOS MEMBROS E SERVIDORES DA PGJ/AM</t>
  </si>
  <si>
    <t>2019NE01585</t>
  </si>
  <si>
    <t>2019NE01586</t>
  </si>
  <si>
    <t xml:space="preserve"> WAGNER DE ALBUQUERQUE PINTO</t>
  </si>
  <si>
    <t>CONTRATAÇÃO DE SERVIIÇOS DE BUFÊ ( CAFÉ DA MANHÃ )</t>
  </si>
  <si>
    <t>2019NE01587</t>
  </si>
  <si>
    <t>AQUISIÇÃO DE CONDICIONADOR DE AR, DESTINADOS Á PJ DE CARAUARÍ</t>
  </si>
  <si>
    <t>2019NE01588</t>
  </si>
  <si>
    <t xml:space="preserve"> VLF MAQUINAS E SOLUÇÕES EMPRESARIAIS LTDA ME</t>
  </si>
  <si>
    <t>AQUISIÇÃO DE FRAGMENTADORAS NÍVEL P -5 (NORMA DIN 66399)  PARA ATENDER ÁS NECESSIDADES PGJ/MPAM</t>
  </si>
  <si>
    <t>2019NE01589</t>
  </si>
  <si>
    <t>CONCESSÃO DE SUPRIMENTOS DE FUNDOS PARA CUSTEIO DE DESPESAS DE PEQUENO VULTO</t>
  </si>
  <si>
    <t>2019NE01590</t>
  </si>
  <si>
    <t>PAGAMENTO DE FATURA REFERENTE Á PRESTAÇÃO DE SERVIÇOS DE FORNECIMENTO DE ÁGUA</t>
  </si>
  <si>
    <t>2019NE01591</t>
  </si>
  <si>
    <t>PAGAMENTO DA FATURA 0260377133393, REFERENTE AO MÊS DE AGO/2019 AOS SERVIÇOS DE LIGAÇÃO DE LONGA DISTÂNCIA</t>
  </si>
  <si>
    <t>2019NE01593</t>
  </si>
  <si>
    <t>PAGAMENTO DA FATURA 02604411999591, REFERENTE AO MÊS DE AGO/2019 não cobertos pelo Contrato Administrativo n.º 035/2018-MP/PGJ,</t>
  </si>
  <si>
    <t>2019NE01594</t>
  </si>
  <si>
    <t>PAGAMENTO DE DIÁRIA NO ESTADO</t>
  </si>
  <si>
    <t>2019NE01596</t>
  </si>
  <si>
    <t>2019NE01597</t>
  </si>
  <si>
    <t>7- NÃO SE APLICA</t>
  </si>
  <si>
    <t>2019NE01598</t>
  </si>
  <si>
    <t>2019NE01599</t>
  </si>
  <si>
    <t xml:space="preserve"> PROTENORTE MATERIAIS DE SEGURANCA  LTDA</t>
  </si>
  <si>
    <t>CONTRATAÇÃO DE EMPRESA ESPECIALIZADA NA RECARGA DE EXTINTORES DE INCÊNDIO, PARA ATENDER AS NECESSIDADES DO MINISTÉRIO PÚBLICO DO AMAZONAS</t>
  </si>
  <si>
    <t>2019NE01601</t>
  </si>
  <si>
    <t xml:space="preserve"> JULIANA PEREIRA DOS SANTOS</t>
  </si>
  <si>
    <t>2019NE01602</t>
  </si>
  <si>
    <t>2019NE01603</t>
  </si>
  <si>
    <t xml:space="preserve"> JEFFERSON NEVES DE CARVALHO</t>
  </si>
  <si>
    <t>PAGAMENTOS DE DIARIA NO ESTADO</t>
  </si>
  <si>
    <t>2019NE01604</t>
  </si>
  <si>
    <t>2019NE01605</t>
  </si>
  <si>
    <t>CONFECÇÃO DE MATERIAL GRÁFICO PARA SEMINÁRIO SOBRE A UTILIZAÇAÕ DE RECURSOS PÚBLICOS NA EDUCAÇÃO</t>
  </si>
  <si>
    <t>2019NE01606</t>
  </si>
  <si>
    <t>2019NE01607</t>
  </si>
  <si>
    <t>FORNECIMENTO DE COFFEE BREAK PARA SEMINÁRIO SOBRE A UTILIZAÇÃO DE RECUSROS PÚBLICOS NA EDUCAÇÃO</t>
  </si>
  <si>
    <t>2019NE01608</t>
  </si>
  <si>
    <t>2019NE01609</t>
  </si>
  <si>
    <t>2019NE01610</t>
  </si>
  <si>
    <t>2019NE01611</t>
  </si>
  <si>
    <t>2019NE01612</t>
  </si>
  <si>
    <t>2019NE01613</t>
  </si>
  <si>
    <t>2019NE01614</t>
  </si>
  <si>
    <t>2019NE01615</t>
  </si>
  <si>
    <t>2019NE01616</t>
  </si>
  <si>
    <t>2019NE01617</t>
  </si>
  <si>
    <t>2019NE01618</t>
  </si>
  <si>
    <t>2019NE01619</t>
  </si>
  <si>
    <t>2019NE01620</t>
  </si>
  <si>
    <t>2019NE01621</t>
  </si>
  <si>
    <t>2019NE01622</t>
  </si>
  <si>
    <t>2019NE01623</t>
  </si>
  <si>
    <t>2019NE01624</t>
  </si>
  <si>
    <t>2019NE01625</t>
  </si>
  <si>
    <t>2019NE01626</t>
  </si>
  <si>
    <t>2019NE01627</t>
  </si>
  <si>
    <t>2019NE01628</t>
  </si>
  <si>
    <t>2019NE01629</t>
  </si>
  <si>
    <t>2019NE01630</t>
  </si>
  <si>
    <t>2019NE01631</t>
  </si>
  <si>
    <t>2019NE01632</t>
  </si>
  <si>
    <t>2019NE01633</t>
  </si>
  <si>
    <t>2019NE01634</t>
  </si>
  <si>
    <t>2019NE01635</t>
  </si>
  <si>
    <t>2019NE01636</t>
  </si>
  <si>
    <t>2019NE01637</t>
  </si>
  <si>
    <t>2019NE01638</t>
  </si>
  <si>
    <t>2019NE01639</t>
  </si>
  <si>
    <t>2019NE01640</t>
  </si>
  <si>
    <t>2019NE01641</t>
  </si>
  <si>
    <t>2019NE01642</t>
  </si>
  <si>
    <t>2019NE01643</t>
  </si>
  <si>
    <t>2019NE01644</t>
  </si>
  <si>
    <t>2019NE01645</t>
  </si>
  <si>
    <t>2019NE01646</t>
  </si>
  <si>
    <t>2019NE01647</t>
  </si>
  <si>
    <t>2019NE01648</t>
  </si>
  <si>
    <t>2019NE01649</t>
  </si>
  <si>
    <t>2019NE01650</t>
  </si>
  <si>
    <t>2019NE01651</t>
  </si>
  <si>
    <t>2019NE01652</t>
  </si>
  <si>
    <t>2019NE01653</t>
  </si>
  <si>
    <t>2019NE01654</t>
  </si>
  <si>
    <t>2019NE01655</t>
  </si>
  <si>
    <t>CONTRIBUIÇÃO PATRONAL ATIVOS ( GRUPO 14 )  FFIN</t>
  </si>
  <si>
    <t>2019NE01656</t>
  </si>
  <si>
    <t>CONTRIBUIÇÃO PATRONAL ATIVOS ( GRUPO 14 )  FPREV</t>
  </si>
  <si>
    <t>2019NE01657</t>
  </si>
  <si>
    <t xml:space="preserve"> GAZIN INDUSTRIA E COMERCIO DE MOVEIS E ELETRODOMESTICOS LTDA</t>
  </si>
  <si>
    <t>AQUISIÇÃO DE GELADEIRA PARA GUARNECER A SEDE DE PROMOTORIA DE JUSTIÇA DE BOCA DE ACRE</t>
  </si>
  <si>
    <t>2019NE01658</t>
  </si>
  <si>
    <t>2019NE01659</t>
  </si>
  <si>
    <t>2019NE01660</t>
  </si>
  <si>
    <t>2019NE01661</t>
  </si>
  <si>
    <t xml:space="preserve"> IZABEL CHRISTINA CHRISOSTOMO</t>
  </si>
  <si>
    <t>ABONO PERMANÊNCIA E RETENÇAO  DE IMPOSTO DE RENDA EM OUTUBRO DE 2019  IZABEL  CHRISTINA CHRISOSTOMO</t>
  </si>
  <si>
    <t>2019NE01662</t>
  </si>
  <si>
    <t>2019NE01663</t>
  </si>
  <si>
    <t>2019NE01664</t>
  </si>
  <si>
    <t>2019NE01665</t>
  </si>
  <si>
    <t>2019NE01666</t>
  </si>
  <si>
    <t>2019NE01667</t>
  </si>
  <si>
    <t>2019NE01668</t>
  </si>
  <si>
    <t>2019NE01669</t>
  </si>
  <si>
    <t xml:space="preserve">CONTRATAÇÃO DE SERVIÇO DE SOM PARA O SEMINA´RIO SOBRE A UTILIZAÇÃO DE RECUSRSOS PÚBLICO NA EDUCAÇÃO </t>
  </si>
  <si>
    <t>2019NE01670</t>
  </si>
  <si>
    <t>2019NE01671</t>
  </si>
  <si>
    <t>2019NE01672</t>
  </si>
  <si>
    <t>2019NE01673</t>
  </si>
  <si>
    <t>2019NE01674</t>
  </si>
  <si>
    <t>2019NE01675</t>
  </si>
  <si>
    <t>2019NE01676</t>
  </si>
  <si>
    <t>2019NE01677</t>
  </si>
  <si>
    <t>2019NE01678</t>
  </si>
  <si>
    <t xml:space="preserve"> GR COMERCIO EIRELI  ME</t>
  </si>
  <si>
    <t>2019NE01679</t>
  </si>
  <si>
    <t xml:space="preserve">AQUISIÇÃO DE FORNO DE MICRO-ONDAS, PARA EQUIPAR A PROMOTORIA DE JUSTIÇA  DA COMARCA DE TAPAUÁ </t>
  </si>
  <si>
    <t>2019NE01680</t>
  </si>
  <si>
    <t>CONTRIBUIÇÃO PATRONAL  ATIVOS (GRUPO 14) FFIN RRA</t>
  </si>
  <si>
    <t>2019NE01681</t>
  </si>
  <si>
    <r>
      <t xml:space="preserve">CONTRIBUIÇÃO PATRONAL PENSIONISTA CIVIL FFIN, CONFORME OFÍCIO </t>
    </r>
    <r>
      <rPr>
        <sz val="11"/>
        <color indexed="8"/>
        <rFont val="Arial"/>
        <family val="2"/>
      </rPr>
      <t>N.º 4805/2019-GERAF.</t>
    </r>
  </si>
  <si>
    <t>2019NE01682</t>
  </si>
  <si>
    <r>
      <t>CONTRIBUIÇÃO PATRONAL INATIVO CIVIL FFIN,</t>
    </r>
    <r>
      <rPr>
        <sz val="11"/>
        <color indexed="8"/>
        <rFont val="Arial"/>
        <family val="2"/>
      </rPr>
      <t xml:space="preserve"> CONFORME OFÍCIO N.º 4804/2019-GERAF</t>
    </r>
  </si>
  <si>
    <t>2019NE01683</t>
  </si>
  <si>
    <r>
      <t xml:space="preserve">CONTRIBUIÇÃO PATRONAL INATIVO </t>
    </r>
    <r>
      <rPr>
        <sz val="11"/>
        <color indexed="8"/>
        <rFont val="Arial"/>
        <family val="2"/>
      </rPr>
      <t>CIVIL FPREV - OUTUBRO 2019</t>
    </r>
  </si>
  <si>
    <t>2019NE01685</t>
  </si>
  <si>
    <t>2019NE01686</t>
  </si>
  <si>
    <t xml:space="preserve"> ADILSON LUIZ DA SILVA</t>
  </si>
  <si>
    <t>2019NE01687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</si>
  <si>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</si>
  <si>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</si>
  <si>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</si>
  <si>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</si>
  <si>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</si>
  <si>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</si>
  <si>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</si>
  <si>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</si>
  <si>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</si>
  <si>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</si>
  <si>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</si>
  <si>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</si>
  <si>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</si>
  <si>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</si>
  <si>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</si>
  <si>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</si>
  <si>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</si>
  <si>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</si>
  <si>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</si>
  <si>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</si>
  <si>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</si>
  <si>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</si>
  <si>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</si>
  <si>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</si>
  <si>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</si>
  <si>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</si>
  <si>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</si>
  <si>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</si>
  <si>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</si>
  <si>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</si>
  <si>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</si>
  <si>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</si>
  <si>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</si>
  <si>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</si>
  <si>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</si>
  <si>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</si>
  <si>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</si>
  <si>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</si>
  <si>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</si>
  <si>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</si>
  <si>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</si>
  <si>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</si>
  <si>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</si>
  <si>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</si>
  <si>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</si>
  <si>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</si>
  <si>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</si>
  <si>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</si>
  <si>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</si>
  <si>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</si>
  <si>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</si>
  <si>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</si>
  <si>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</si>
  <si>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</si>
  <si>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</si>
  <si>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</si>
  <si>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</si>
  <si>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</si>
  <si>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</si>
  <si>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</si>
  <si>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</si>
  <si>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</si>
  <si>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</si>
  <si>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</si>
  <si>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</si>
  <si>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</si>
  <si>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TOYOTA DO BRASIL LTDA.</t>
  </si>
  <si>
    <t>AQUISIÇÃO DE VEÍCULOS AUTOMOTORES NOVOS (ZERO QUILÔMETRO), VISANDO À CONTINUAÇÃO DA RENOVAÇÃO DA FROTA OFICIAL DESTE PARQUET, CONFORME PREGÃO ELETRÔNICO Nº 4.003/2018-CPL/MP/PGJ, NAD Nº 42.2018.DOF.0176962.2017.009816, DESPACHO Nº 122.2018.02AJ-SUBADM.0188665.2017.009816</t>
  </si>
  <si>
    <t>2018NE00523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</si>
  <si>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</si>
  <si>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</si>
  <si>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</si>
  <si>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</si>
  <si>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</si>
  <si>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</si>
  <si>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</si>
  <si>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</si>
  <si>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</si>
  <si>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</si>
  <si>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</si>
  <si>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</si>
  <si>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</si>
  <si>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</si>
  <si>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</si>
  <si>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</si>
  <si>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</si>
  <si>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</si>
  <si>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</si>
  <si>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</si>
  <si>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</si>
  <si>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</si>
  <si>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</si>
  <si>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</si>
  <si>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</si>
  <si>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</si>
  <si>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</si>
  <si>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</si>
  <si>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</si>
  <si>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</si>
  <si>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</si>
  <si>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</si>
  <si>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</si>
  <si>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</si>
  <si>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</si>
  <si>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</si>
  <si>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</si>
  <si>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</si>
  <si>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</si>
  <si>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</si>
  <si>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</si>
  <si>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</si>
  <si>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</si>
  <si>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</si>
  <si>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</si>
  <si>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</si>
  <si>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</si>
  <si>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</si>
  <si>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</si>
  <si>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</si>
  <si>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</si>
  <si>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</si>
  <si>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</si>
  <si>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</si>
  <si>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</si>
  <si>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</si>
  <si>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</si>
  <si>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</si>
  <si>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</si>
  <si>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</si>
  <si>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</si>
  <si>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</si>
  <si>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</si>
  <si>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</si>
  <si>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</si>
  <si>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</si>
  <si>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</si>
  <si>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</si>
  <si>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</si>
  <si>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</si>
  <si>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</si>
  <si>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</si>
  <si>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</si>
  <si>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</si>
  <si>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</si>
  <si>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</si>
  <si>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</si>
  <si>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</si>
  <si>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</si>
  <si>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</si>
  <si>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</si>
  <si>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</si>
  <si>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</si>
  <si>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</si>
  <si>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</si>
  <si>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</si>
  <si>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</si>
  <si>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</si>
  <si>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</si>
  <si>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</si>
  <si>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</si>
  <si>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</si>
  <si>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</si>
  <si>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</si>
  <si>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</si>
  <si>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</si>
  <si>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</si>
  <si>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</si>
  <si>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</si>
  <si>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</si>
  <si>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</si>
  <si>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</si>
  <si>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</si>
  <si>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</si>
  <si>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</si>
  <si>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</si>
  <si>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</si>
  <si>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</si>
  <si>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</si>
  <si>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</si>
  <si>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</si>
  <si>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</si>
  <si>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</si>
  <si>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</si>
  <si>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</si>
  <si>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</si>
  <si>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</si>
  <si>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</si>
  <si>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</si>
  <si>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</si>
  <si>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</si>
  <si>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</si>
  <si>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</si>
  <si>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</si>
  <si>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</si>
  <si>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</si>
  <si>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</si>
  <si>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</si>
  <si>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</si>
  <si>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</si>
  <si>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</si>
  <si>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</si>
  <si>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</si>
  <si>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</si>
  <si>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</si>
  <si>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</si>
  <si>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</si>
  <si>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</si>
  <si>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</si>
  <si>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</si>
  <si>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</si>
  <si>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</si>
  <si>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</si>
  <si>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</si>
  <si>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</si>
  <si>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</si>
  <si>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</si>
  <si>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</si>
  <si>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</si>
  <si>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</si>
  <si>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</si>
  <si>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</si>
  <si>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</si>
  <si>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</si>
  <si>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</si>
  <si>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</si>
  <si>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</si>
  <si>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</si>
  <si>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</si>
  <si>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</si>
  <si>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</si>
  <si>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</si>
  <si>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AMORIM E ALVES COMÉRCIO DE VEÍCULOS LTDA.</t>
  </si>
  <si>
    <t>AQUISIÇÃO DE 01 (UM) VEÍCULO UTILITÁRIO TIPO PICK-UP, A FIM DE ATENDER ÀS NECESSIDADES DESTA PROCURADORIA-GERAL DE JUSTIÇA, CONFORME PREGÃO ELETRÔNICO Nº 4.043/2018-CPL/MP/PGJ, NAD Nº 223.2018.DOF.0229820.2018.005647, DESPACHO Nº 602.2018.01AJ-SUBADM.0253229.2018.005647</t>
  </si>
  <si>
    <t>2018NE01469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</si>
  <si>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</si>
  <si>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</si>
  <si>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</si>
  <si>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</si>
  <si>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</si>
  <si>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</si>
  <si>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</si>
  <si>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</si>
  <si>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</si>
  <si>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</si>
  <si>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</si>
  <si>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</si>
  <si>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</si>
  <si>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</si>
  <si>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</si>
  <si>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</si>
  <si>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</si>
  <si>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</si>
  <si>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</si>
  <si>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</si>
  <si>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</si>
  <si>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</si>
  <si>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</si>
  <si>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</si>
  <si>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</si>
  <si>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</si>
  <si>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</si>
  <si>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</si>
  <si>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</si>
  <si>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</si>
  <si>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</si>
  <si>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</si>
  <si>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</si>
  <si>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</si>
  <si>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</si>
  <si>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</si>
  <si>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</si>
  <si>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</si>
  <si>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</si>
  <si>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</si>
  <si>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</si>
  <si>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</si>
  <si>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</si>
  <si>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</si>
  <si>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</si>
  <si>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</si>
  <si>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</si>
  <si>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</si>
  <si>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</si>
  <si>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</si>
  <si>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</si>
  <si>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</si>
  <si>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</si>
  <si>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</si>
  <si>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</si>
  <si>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</si>
  <si>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</si>
  <si>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</si>
  <si>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</si>
  <si>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</si>
  <si>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</si>
  <si>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</si>
  <si>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</si>
  <si>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</si>
  <si>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</si>
  <si>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</si>
  <si>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</si>
  <si>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</si>
  <si>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</si>
  <si>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</si>
  <si>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</si>
  <si>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</si>
  <si>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</si>
  <si>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</si>
  <si>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</si>
  <si>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</si>
  <si>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</si>
  <si>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</si>
  <si>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</si>
  <si>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</si>
  <si>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MOVENORTE COMERCIO E REPRESENTACOES LTDA</t>
  </si>
  <si>
    <t xml:space="preserve">AQUISIÇÃO DE QUADROS BRANCOS </t>
  </si>
  <si>
    <t>2018NE00609</t>
  </si>
  <si>
    <t>909 MARKENTIG DIGITAL E PUBLICIDADE EIRELI</t>
  </si>
  <si>
    <t>CONTRATAÇÃO DE EMPRESA PARA PRESTAÇÃO DE SERVIÇOS DE DIVULGAÇÃO, ANÁLISE, PLANEJAMENTO DE ESTRATÉGIAS DE COMUNICAÇÃO EM AMBIENTE VIRTUAL E MONITORAMENTO DAS REDES SOCIAIS, PARA ATENDER ÀS NECESSIDADES DO MINISTÉRIO PÚBLICO DO ESTADO DO
AMAZONAS, PELO PERÍODO DE 12 (DOZE) MESES, CONFORME PREGÃO ELETRÔNICO Nº 4.027/2018-CPL/MP/PGJ</t>
  </si>
  <si>
    <t>2018NE01281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</si>
  <si>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</si>
  <si>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</si>
  <si>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</si>
  <si>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</si>
  <si>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</si>
  <si>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</si>
  <si>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</si>
  <si>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</si>
  <si>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</si>
  <si>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</si>
  <si>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</si>
  <si>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</si>
  <si>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</si>
  <si>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</si>
  <si>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</si>
  <si>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</si>
  <si>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</si>
  <si>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</si>
  <si>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</si>
  <si>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</si>
  <si>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</si>
  <si>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</si>
  <si>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</si>
  <si>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</si>
  <si>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</si>
  <si>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</si>
  <si>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</si>
  <si>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</si>
  <si>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</si>
  <si>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</si>
  <si>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</si>
  <si>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</si>
  <si>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</si>
  <si>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</si>
  <si>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</si>
  <si>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</si>
  <si>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</si>
  <si>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</si>
  <si>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</si>
  <si>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</si>
  <si>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</si>
  <si>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</si>
  <si>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</si>
  <si>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</si>
  <si>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</si>
  <si>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</si>
  <si>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</si>
  <si>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</si>
  <si>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</si>
  <si>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</si>
  <si>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</si>
  <si>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</si>
  <si>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</si>
  <si>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</si>
  <si>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</si>
  <si>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</si>
  <si>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</si>
  <si>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</si>
  <si>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</si>
  <si>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</si>
  <si>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</si>
  <si>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</si>
  <si>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</si>
  <si>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</si>
  <si>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</si>
  <si>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</si>
  <si>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</si>
  <si>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</si>
  <si>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</si>
  <si>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</si>
  <si>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</si>
  <si>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</si>
  <si>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</si>
  <si>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</si>
  <si>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</si>
  <si>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</si>
  <si>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</si>
  <si>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</si>
  <si>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</si>
  <si>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</si>
  <si>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</si>
  <si>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</si>
  <si>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</si>
  <si>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</si>
  <si>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</si>
  <si>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</si>
  <si>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</si>
  <si>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</si>
  <si>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</si>
  <si>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</si>
  <si>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</si>
  <si>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</si>
  <si>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</si>
  <si>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</si>
  <si>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</si>
  <si>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</si>
  <si>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</si>
  <si>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</si>
  <si>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</si>
  <si>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</si>
  <si>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</si>
  <si>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</si>
  <si>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</si>
  <si>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</si>
  <si>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</si>
  <si>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</si>
  <si>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</si>
  <si>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</si>
  <si>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</si>
  <si>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</si>
  <si>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</si>
  <si>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</si>
  <si>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</si>
  <si>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</si>
  <si>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</si>
  <si>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</si>
  <si>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</si>
  <si>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</si>
  <si>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</si>
  <si>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</si>
  <si>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</si>
  <si>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</si>
  <si>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Anulação NE 978/2019</t>
  </si>
  <si>
    <t>2019NE01100</t>
  </si>
  <si>
    <t>Anulação NE 918/2019</t>
  </si>
  <si>
    <t>2019NE01112</t>
  </si>
  <si>
    <t>Anulação NE 1014/2019</t>
  </si>
  <si>
    <t>2019NE01103</t>
  </si>
  <si>
    <t>Anulação NE 226/2019</t>
  </si>
  <si>
    <t>2019NE01128</t>
  </si>
  <si>
    <t>Anulação NE 770/2019</t>
  </si>
  <si>
    <t>2019NE01301</t>
  </si>
  <si>
    <t>UNIVERSIDADE PATATIVA DO ASSARE</t>
  </si>
  <si>
    <t>Anulação da NE 531/2019</t>
  </si>
  <si>
    <t>2019NE01312</t>
  </si>
  <si>
    <t>Anulação NE 1306/2019</t>
  </si>
  <si>
    <t>2019NE01341</t>
  </si>
  <si>
    <t>Anulação NE 361/2019</t>
  </si>
  <si>
    <t>2019NE01405</t>
  </si>
  <si>
    <t>Anulação NE 360/2019</t>
  </si>
  <si>
    <t>2019NE01406</t>
  </si>
  <si>
    <t>Anulação NE 1188/2019</t>
  </si>
  <si>
    <t>2019NE01408</t>
  </si>
  <si>
    <t>Anulação NE 887/2019</t>
  </si>
  <si>
    <t>2019NE01525</t>
  </si>
  <si>
    <t>PF000001</t>
  </si>
  <si>
    <t>Anulação NE 1513/2019</t>
  </si>
  <si>
    <t>2019NE01551</t>
  </si>
  <si>
    <t>Anulação NE 1515/2019</t>
  </si>
  <si>
    <t>2019NE01552</t>
  </si>
  <si>
    <t>Anulação NE 1517/2019</t>
  </si>
  <si>
    <t>2019NE01553</t>
  </si>
  <si>
    <t>Anulação NE 591/2019</t>
  </si>
  <si>
    <t>2019NE01568</t>
  </si>
  <si>
    <t>Anulação NE 1125/2019</t>
  </si>
  <si>
    <t>2019NE01573</t>
  </si>
  <si>
    <t>Anulação NE 1149/2019</t>
  </si>
  <si>
    <t>2019NE01574</t>
  </si>
  <si>
    <t>Anulação NE 1153/2019</t>
  </si>
  <si>
    <t>2019NE01575</t>
  </si>
  <si>
    <t>Anulação NE 1314/2019</t>
  </si>
  <si>
    <t>2019NE01592</t>
  </si>
  <si>
    <t>UG: 003701 - FUNDO DE APOIO DO MINISTÉRIO PÚBLICO DO AMAZONAS</t>
  </si>
  <si>
    <t>EMPENHOS E PAGAMENTOS POR FAVORECIDO MESES ANTERIORES</t>
  </si>
  <si>
    <t>OUTUBRO / 2019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</si>
  <si>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</si>
  <si>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</si>
  <si>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</si>
  <si>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</si>
  <si>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</si>
  <si>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 5/11/2019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</si>
  <si>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</si>
  <si>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OBJETO A LOCAÇÃO DE IMÓVEL REGULARIZADO NAS
PROXIMIDADES DA UNIDADE ANEXO - ALEIXO</t>
  </si>
  <si>
    <t>CONVÊNIO ENTRE O MINISTÉRIO PÚBLICO DO ESTADO DO AMAZONAS E A PREFEITURA MUNICIPAL DE PARINTINS - cessão de servidores</t>
  </si>
  <si>
    <t>2º Prorrogação do Contrato Administrativo n.º 031/2016, firmado com a empresa HUGHES TELECOMUNICAÇÕES para prestação de serviços de telecomunicações de dados bidirecional, VSAT, em banda Ku, compreendendo conexões IP para integração da PGJ/AM às Promotorias de Justiça nas diversas regiões do Estado do Amazonas.</t>
  </si>
  <si>
    <t xml:space="preserve">3º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</si>
  <si>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 xml:space="preserve">2º 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</si>
  <si>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>CONVÊNIO ENTRE O MINISTÉRIO PÚBLICO DO ESTADO DO AMAZONAS E A PREFEITURA MUNICIPAL DE BOCA DO ACRE - CESSÃO DE SERVIDORES</t>
  </si>
  <si>
    <t>ADITIVO DE PRAZO DE 23 DIAS E SUPRESSÃO DE VALOR AO CONTRATO ADMINISTRATIVO n° 014/2019 reforma da cobertura do plenário do prédio-sede da Procuradoria-Geral de Justiça do Estado do Amazonas</t>
  </si>
  <si>
    <t>VALOR QUE SE EMPENHA PARA AJUSTE CONTÁBIL, REFERENTE À NOTA DE EMPENHO 2019/ NE01058 - MATERIAL DE LIMPEZA</t>
  </si>
  <si>
    <t>ATVOS</t>
  </si>
  <si>
    <t>Contratação do Serviço de Som para o I Seminário sobre a Utilização de Recursos Públicos na Educação</t>
  </si>
  <si>
    <t>Aquisição de materiais elétricos, hidráulicos e outros materiais de manutenção predial para atender as  necessidades da Procuradoria-Geral de Justiça/MPAM, utilizando Ata de Registro de Preços N°. 033/2018 do PE 4.039/2018-CPL/MP/PGJ- SRP.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</si>
</sst>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_-* #,##0.00_-;\-* #,##0.00_-;_-* \-??_-;_-@_-"/>
    <numFmt numFmtId="166" formatCode="* #,##0.00\ ;\-* #,##0.00\ ;* \-#\ ;@\ "/>
    <numFmt numFmtId="167" formatCode="0_ ;\-0\ "/>
    <numFmt numFmtId="168" formatCode="[$R$-416]\ #,##0.00;[Red]\-[$R$-416]\ #,##0.00"/>
    <numFmt numFmtId="169" formatCode="&quot;R$ &quot;#,##0.00;[Red]&quot;R$ &quot;#,##0.00"/>
    <numFmt numFmtId="170" formatCode="0\ ;\-0\ 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-Narrow+2"/>
      <family val="0"/>
    </font>
    <font>
      <sz val="11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7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58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9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60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66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94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165" fontId="0" fillId="40" borderId="15" xfId="0" applyNumberFormat="1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10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/>
    </xf>
    <xf numFmtId="164" fontId="21" fillId="0" borderId="16" xfId="67" applyFont="1" applyFill="1" applyBorder="1" applyProtection="1">
      <alignment vertical="top"/>
      <protection/>
    </xf>
    <xf numFmtId="0" fontId="0" fillId="0" borderId="0" xfId="0" applyFont="1" applyAlignment="1">
      <alignment vertical="top"/>
    </xf>
    <xf numFmtId="0" fontId="25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10" fillId="43" borderId="16" xfId="0" applyNumberFormat="1" applyFont="1" applyFill="1" applyBorder="1" applyAlignment="1">
      <alignment horizontal="left" vertical="top" wrapText="1"/>
    </xf>
    <xf numFmtId="0" fontId="12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8" fontId="26" fillId="43" borderId="16" xfId="91" applyNumberFormat="1" applyFont="1" applyFill="1" applyBorder="1" applyAlignment="1" applyProtection="1">
      <alignment horizontal="right" vertical="top" wrapText="1"/>
      <protection/>
    </xf>
    <xf numFmtId="0" fontId="25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69" fontId="12" fillId="0" borderId="0" xfId="0" applyNumberFormat="1" applyFont="1" applyFill="1" applyBorder="1" applyAlignment="1">
      <alignment horizontal="center" vertical="top" wrapText="1"/>
    </xf>
    <xf numFmtId="169" fontId="14" fillId="0" borderId="0" xfId="0" applyNumberFormat="1" applyFont="1" applyFill="1" applyBorder="1" applyAlignment="1">
      <alignment horizontal="center" vertical="top" wrapText="1"/>
    </xf>
    <xf numFmtId="169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5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70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170" fontId="22" fillId="0" borderId="15" xfId="91" applyNumberFormat="1" applyFont="1" applyFill="1" applyBorder="1" applyProtection="1">
      <alignment vertical="top"/>
      <protection/>
    </xf>
    <xf numFmtId="0" fontId="21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1" fontId="22" fillId="0" borderId="0" xfId="91" applyNumberFormat="1" applyFont="1" applyFill="1" applyBorder="1" applyProtection="1">
      <alignment vertical="top"/>
      <protection/>
    </xf>
    <xf numFmtId="0" fontId="12" fillId="0" borderId="17" xfId="0" applyFont="1" applyFill="1" applyBorder="1" applyAlignment="1">
      <alignment horizontal="center" vertical="top" wrapText="1"/>
    </xf>
    <xf numFmtId="164" fontId="21" fillId="0" borderId="18" xfId="67" applyFont="1" applyFill="1" applyBorder="1" applyProtection="1">
      <alignment vertical="top"/>
      <protection/>
    </xf>
    <xf numFmtId="0" fontId="20" fillId="0" borderId="19" xfId="0" applyFont="1" applyFill="1" applyBorder="1" applyAlignment="1">
      <alignment vertical="top"/>
    </xf>
    <xf numFmtId="170" fontId="22" fillId="0" borderId="16" xfId="91" applyNumberFormat="1" applyFont="1" applyFill="1" applyBorder="1" applyProtection="1">
      <alignment vertical="top"/>
      <protection/>
    </xf>
    <xf numFmtId="164" fontId="21" fillId="0" borderId="20" xfId="67" applyFont="1" applyFill="1" applyBorder="1" applyProtection="1">
      <alignment vertical="top"/>
      <protection/>
    </xf>
    <xf numFmtId="0" fontId="14" fillId="42" borderId="0" xfId="0" applyFont="1" applyFill="1" applyBorder="1" applyAlignment="1">
      <alignment vertical="top"/>
    </xf>
    <xf numFmtId="0" fontId="14" fillId="42" borderId="11" xfId="0" applyFont="1" applyFill="1" applyBorder="1" applyAlignment="1">
      <alignment vertical="top"/>
    </xf>
    <xf numFmtId="0" fontId="25" fillId="0" borderId="19" xfId="0" applyNumberFormat="1" applyFont="1" applyFill="1" applyBorder="1" applyAlignment="1">
      <alignment horizontal="right" vertical="top" wrapText="1"/>
    </xf>
    <xf numFmtId="0" fontId="12" fillId="43" borderId="19" xfId="0" applyNumberFormat="1" applyFont="1" applyFill="1" applyBorder="1" applyAlignment="1">
      <alignment horizontal="center" vertical="top" wrapText="1"/>
    </xf>
    <xf numFmtId="0" fontId="14" fillId="43" borderId="15" xfId="0" applyNumberFormat="1" applyFont="1" applyFill="1" applyBorder="1" applyAlignment="1">
      <alignment horizontal="center" vertical="top" wrapText="1"/>
    </xf>
    <xf numFmtId="168" fontId="26" fillId="43" borderId="15" xfId="91" applyNumberFormat="1" applyFont="1" applyFill="1" applyBorder="1" applyAlignment="1" applyProtection="1">
      <alignment horizontal="right" vertical="top" wrapText="1"/>
      <protection/>
    </xf>
    <xf numFmtId="168" fontId="26" fillId="43" borderId="20" xfId="91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5" fillId="40" borderId="16" xfId="0" applyNumberFormat="1" applyFont="1" applyFill="1" applyBorder="1" applyAlignment="1">
      <alignment horizontal="right" vertical="center" wrapText="1"/>
    </xf>
    <xf numFmtId="0" fontId="10" fillId="43" borderId="19" xfId="0" applyNumberFormat="1" applyFont="1" applyFill="1" applyBorder="1" applyAlignment="1">
      <alignment horizontal="left" vertical="center" wrapText="1"/>
    </xf>
    <xf numFmtId="0" fontId="12" fillId="43" borderId="19" xfId="0" applyNumberFormat="1" applyFont="1" applyFill="1" applyBorder="1" applyAlignment="1">
      <alignment horizontal="center" vertical="center" wrapText="1"/>
    </xf>
    <xf numFmtId="0" fontId="12" fillId="43" borderId="15" xfId="0" applyNumberFormat="1" applyFont="1" applyFill="1" applyBorder="1" applyAlignment="1">
      <alignment horizontal="center" vertical="center" wrapText="1"/>
    </xf>
    <xf numFmtId="0" fontId="14" fillId="4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169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7" fillId="0" borderId="15" xfId="67" applyFont="1" applyFill="1" applyBorder="1" applyAlignment="1" applyProtection="1">
      <alignment vertical="top" wrapText="1"/>
      <protection/>
    </xf>
    <xf numFmtId="164" fontId="27" fillId="0" borderId="17" xfId="67" applyFont="1" applyFill="1" applyBorder="1" applyAlignment="1" applyProtection="1">
      <alignment vertical="top" wrapText="1"/>
      <protection/>
    </xf>
    <xf numFmtId="164" fontId="27" fillId="0" borderId="16" xfId="67" applyFont="1" applyFill="1" applyBorder="1" applyAlignment="1" applyProtection="1">
      <alignment vertical="top" wrapText="1"/>
      <protection/>
    </xf>
    <xf numFmtId="164" fontId="27" fillId="0" borderId="19" xfId="67" applyFont="1" applyFill="1" applyBorder="1" applyAlignment="1" applyProtection="1">
      <alignment vertical="top" wrapText="1"/>
      <protection/>
    </xf>
    <xf numFmtId="0" fontId="25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left" vertical="center" wrapText="1"/>
    </xf>
    <xf numFmtId="168" fontId="17" fillId="43" borderId="15" xfId="0" applyNumberFormat="1" applyFont="1" applyFill="1" applyBorder="1" applyAlignment="1">
      <alignment horizontal="right" vertical="top" wrapText="1"/>
    </xf>
    <xf numFmtId="168" fontId="17" fillId="43" borderId="17" xfId="0" applyNumberFormat="1" applyFont="1" applyFill="1" applyBorder="1" applyAlignment="1">
      <alignment horizontal="right" vertical="top" wrapText="1"/>
    </xf>
    <xf numFmtId="0" fontId="14" fillId="40" borderId="18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18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8" fillId="40" borderId="0" xfId="0" applyNumberFormat="1" applyFont="1" applyFill="1" applyBorder="1" applyAlignment="1">
      <alignment horizontal="left" vertical="center" wrapText="1"/>
    </xf>
    <xf numFmtId="0" fontId="2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5" fillId="41" borderId="15" xfId="0" applyNumberFormat="1" applyFont="1" applyFill="1" applyBorder="1" applyAlignment="1">
      <alignment horizontal="center" vertical="center" wrapText="1"/>
    </xf>
    <xf numFmtId="0" fontId="18" fillId="41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7" fillId="40" borderId="0" xfId="0" applyNumberFormat="1" applyFont="1" applyFill="1" applyBorder="1" applyAlignment="1">
      <alignment vertical="center" wrapText="1"/>
    </xf>
    <xf numFmtId="0" fontId="27" fillId="40" borderId="11" xfId="0" applyNumberFormat="1" applyFont="1" applyFill="1" applyBorder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8" fillId="40" borderId="21" xfId="0" applyNumberFormat="1" applyFont="1" applyFill="1" applyBorder="1" applyAlignment="1">
      <alignment horizontal="left" vertical="center" wrapText="1"/>
    </xf>
    <xf numFmtId="0" fontId="2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27" fillId="0" borderId="16" xfId="0" applyFont="1" applyFill="1" applyBorder="1" applyAlignment="1">
      <alignment vertical="top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7" fillId="0" borderId="0" xfId="67" applyFont="1" applyFill="1" applyBorder="1" applyProtection="1">
      <alignment vertical="top"/>
      <protection/>
    </xf>
    <xf numFmtId="164" fontId="27" fillId="40" borderId="0" xfId="67" applyFont="1" applyFill="1" applyBorder="1" applyProtection="1">
      <alignment vertical="top"/>
      <protection/>
    </xf>
    <xf numFmtId="166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0" fontId="10" fillId="47" borderId="0" xfId="0" applyNumberFormat="1" applyFont="1" applyFill="1" applyAlignment="1">
      <alignment horizontal="left" vertical="center" wrapText="1"/>
    </xf>
    <xf numFmtId="0" fontId="12" fillId="47" borderId="0" xfId="0" applyNumberFormat="1" applyFont="1" applyFill="1" applyAlignment="1">
      <alignment horizontal="center" vertical="center" wrapText="1"/>
    </xf>
    <xf numFmtId="164" fontId="27" fillId="47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31" fillId="0" borderId="0" xfId="0" applyFont="1" applyAlignment="1">
      <alignment vertical="top" wrapText="1"/>
    </xf>
    <xf numFmtId="0" fontId="17" fillId="0" borderId="0" xfId="0" applyNumberFormat="1" applyFont="1" applyAlignment="1">
      <alignment vertical="center" wrapText="1"/>
    </xf>
    <xf numFmtId="168" fontId="17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32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67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80"/>
  <sheetViews>
    <sheetView tabSelected="1" view="pageBreakPreview" zoomScale="80" zoomScaleNormal="55" zoomScaleSheetLayoutView="80" zoomScalePageLayoutView="0" workbookViewId="0" topLeftCell="A1">
      <selection activeCell="K1774" sqref="K1774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1.375" style="3" customWidth="1"/>
    <col min="4" max="4" width="15.50390625" style="4" customWidth="1"/>
    <col min="5" max="5" width="20.7539062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3" spans="1:9" ht="28.5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</row>
    <row r="4" ht="14.25" customHeight="1"/>
    <row r="5" spans="1:9" ht="15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0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0</v>
      </c>
      <c r="I9" s="23">
        <f>45000+45000+90000+90000+90000</f>
        <v>360000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3824.28</v>
      </c>
      <c r="I10" s="23">
        <f>7648.56+11472.84+3824.28+3824.28+3824.28+3824.28</f>
        <v>34418.52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3272.46</v>
      </c>
      <c r="I11" s="23">
        <f>6544.92+9817.38+3273.46+3272.46+3272.46+3272.46</f>
        <v>29453.139999999996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0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1624.05</v>
      </c>
      <c r="I14" s="23">
        <f>1754.46+1778.88+877.23+895.38+1405.18+1196.02+1624.05</f>
        <v>9531.199999999999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0</v>
      </c>
      <c r="I16" s="23">
        <f>47416.98+143466.76+110234.4+97265.6</f>
        <v>398383.74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0</v>
      </c>
      <c r="I17" s="23">
        <f>12644.58+38257.96+12968.8+25937.6</f>
        <v>89808.94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0</v>
      </c>
      <c r="I21" s="23">
        <f>3141.55+7798+3899+1169.7</f>
        <v>16008.25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0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0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87411.01</v>
      </c>
      <c r="I25" s="23">
        <f>124486.69+135697.88+271352.9+135848.79+291556.01+155707.22+87411.01</f>
        <v>1202060.5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0</v>
      </c>
      <c r="I31" s="23">
        <f>2111.71+4181.15+2230.25+2167.27+2266.83</f>
        <v>12957.210000000001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0</v>
      </c>
      <c r="I32" s="23">
        <f>5000+5000+5000+5000+5000</f>
        <v>25000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0</v>
      </c>
      <c r="I33" s="23">
        <f>2703.33+2703.33+2703.33+2703.33+2703.33</f>
        <v>13516.65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0</v>
      </c>
      <c r="I34" s="23">
        <f>5475.93+10951.86+5475.93+10951.86</f>
        <v>32855.58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0</v>
      </c>
      <c r="I35" s="23">
        <f>6150+2660+4110+7040+28190.34</f>
        <v>48150.34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0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0</v>
      </c>
      <c r="I37" s="23">
        <f>1603.58+1934.54+2068.5+2048.8+3404.16</f>
        <v>11059.58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85000+85000+85000+85000+85000+85000+85000+85000+85000</f>
        <v>765000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4320</v>
      </c>
      <c r="I39" s="23">
        <f>9600+9600+4800+9600+4800+4320</f>
        <v>42720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0</v>
      </c>
      <c r="I40" s="23">
        <v>10576.69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0</v>
      </c>
      <c r="I41" s="23">
        <f>13563.18+20656.13+31861.74+80475.98+70901.75+53455.17+8862.47</f>
        <v>279776.42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8900</v>
      </c>
      <c r="I42" s="23">
        <f>5043.33+8900+8900+8900+8900+8900</f>
        <v>49543.33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4152.31</v>
      </c>
      <c r="I43" s="23">
        <f>282.27+8284.67+4460.51+4173.72+5577.44+4386.54+5926.76+5246.72+4152.31</f>
        <v>42490.94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3136.33</v>
      </c>
      <c r="I44" s="23">
        <f>68.77+1858.87+2203.46+3216.24+1782.89+2079.41+3510.13+2043.82+3136.33</f>
        <v>19899.92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13500</v>
      </c>
      <c r="I45" s="23">
        <f>22500+13500+13500+13500+13500+13500+13500</f>
        <v>103500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0</v>
      </c>
      <c r="I46" s="23">
        <f>2911.76+1941.17+1941.17+1941.17+1941.17+3882.34</f>
        <v>14558.78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10395.1</v>
      </c>
      <c r="I47" s="23">
        <f>55455.2+15808.66+10817.32+10704.29+10392.23+10320.99+10301.38+10395.1</f>
        <v>134195.17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0</v>
      </c>
      <c r="I65" s="23">
        <v>0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67379.5</v>
      </c>
      <c r="I88" s="23">
        <f>49918.55+59979.4+58618.49+61039.54+61096.73+62884.02+70046.82+67379.5</f>
        <v>490963.05000000005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0</v>
      </c>
      <c r="I89" s="23">
        <v>1160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0</v>
      </c>
      <c r="I102" s="23">
        <f>1838743.55+358150.96+83.37</f>
        <v>2196977.8800000004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0</v>
      </c>
      <c r="I106" s="23">
        <f>1122209.2+40465.09+3239154.73+520477.59</f>
        <v>4922306.609999999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0</v>
      </c>
      <c r="I122" s="23">
        <f>570046.34+443.63+9847.8+1879.83</f>
        <v>582217.6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0</v>
      </c>
      <c r="I136" s="23">
        <f>493100.53+2126.46+319842.38+85166.76</f>
        <v>900236.1300000001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0</v>
      </c>
      <c r="I153" s="23">
        <f>16188.25+7005.23+167.14</f>
        <v>23360.62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3271.25</v>
      </c>
      <c r="I168" s="23">
        <f>6542.5+6542.5+3271.25</f>
        <v>16356.25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0</v>
      </c>
      <c r="I186" s="23">
        <v>71640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406</v>
      </c>
      <c r="F188" s="22" t="s">
        <v>407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408</v>
      </c>
      <c r="B189" s="18">
        <v>34548883000190</v>
      </c>
      <c r="C189" s="19" t="s">
        <v>409</v>
      </c>
      <c r="D189" s="20" t="s">
        <v>40</v>
      </c>
      <c r="E189" s="21" t="s">
        <v>402</v>
      </c>
      <c r="F189" s="22" t="s">
        <v>410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411</v>
      </c>
      <c r="B190" s="18">
        <v>7986747000100</v>
      </c>
      <c r="C190" s="19" t="s">
        <v>412</v>
      </c>
      <c r="D190" s="20" t="s">
        <v>40</v>
      </c>
      <c r="E190" s="21" t="s">
        <v>398</v>
      </c>
      <c r="F190" s="22" t="s">
        <v>413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414</v>
      </c>
      <c r="B191" s="18">
        <v>28820155000193</v>
      </c>
      <c r="C191" s="19" t="s">
        <v>415</v>
      </c>
      <c r="D191" s="20" t="s">
        <v>40</v>
      </c>
      <c r="E191" s="21" t="s">
        <v>398</v>
      </c>
      <c r="F191" s="22" t="s">
        <v>416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417</v>
      </c>
      <c r="B192" s="18">
        <v>18670960000124</v>
      </c>
      <c r="C192" s="19" t="s">
        <v>418</v>
      </c>
      <c r="D192" s="20" t="s">
        <v>40</v>
      </c>
      <c r="E192" s="21" t="s">
        <v>398</v>
      </c>
      <c r="F192" s="22" t="s">
        <v>419</v>
      </c>
      <c r="G192" s="23">
        <v>11459.75</v>
      </c>
      <c r="H192" s="23">
        <v>11459.75</v>
      </c>
      <c r="I192" s="23">
        <f>11459.75</f>
        <v>11459.75</v>
      </c>
    </row>
    <row r="193" spans="1:9" s="25" customFormat="1" ht="62.25" customHeight="1">
      <c r="A193" s="17" t="s">
        <v>417</v>
      </c>
      <c r="B193" s="18">
        <v>18670960000124</v>
      </c>
      <c r="C193" s="19" t="s">
        <v>420</v>
      </c>
      <c r="D193" s="20" t="s">
        <v>40</v>
      </c>
      <c r="E193" s="21" t="s">
        <v>398</v>
      </c>
      <c r="F193" s="22" t="s">
        <v>421</v>
      </c>
      <c r="G193" s="23">
        <v>1249</v>
      </c>
      <c r="H193" s="23">
        <v>1249</v>
      </c>
      <c r="I193" s="23">
        <f>1249</f>
        <v>1249</v>
      </c>
    </row>
    <row r="194" spans="1:9" s="25" customFormat="1" ht="60" customHeight="1">
      <c r="A194" s="17" t="s">
        <v>422</v>
      </c>
      <c r="B194" s="18">
        <v>3056608000126</v>
      </c>
      <c r="C194" s="19" t="s">
        <v>423</v>
      </c>
      <c r="D194" s="20" t="s">
        <v>40</v>
      </c>
      <c r="E194" s="21" t="s">
        <v>398</v>
      </c>
      <c r="F194" s="22" t="s">
        <v>424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425</v>
      </c>
      <c r="B195" s="18">
        <v>19099184000117</v>
      </c>
      <c r="C195" s="19" t="s">
        <v>426</v>
      </c>
      <c r="D195" s="20" t="s">
        <v>40</v>
      </c>
      <c r="E195" s="21" t="s">
        <v>398</v>
      </c>
      <c r="F195" s="22" t="s">
        <v>427</v>
      </c>
      <c r="G195" s="23">
        <v>28994.14</v>
      </c>
      <c r="H195" s="23">
        <v>0</v>
      </c>
      <c r="I195" s="23">
        <v>28994.14</v>
      </c>
    </row>
    <row r="196" spans="1:9" s="25" customFormat="1" ht="54.75" customHeight="1">
      <c r="A196" s="17" t="s">
        <v>428</v>
      </c>
      <c r="B196" s="18">
        <v>9253671000139</v>
      </c>
      <c r="C196" s="19" t="s">
        <v>429</v>
      </c>
      <c r="D196" s="20" t="s">
        <v>40</v>
      </c>
      <c r="E196" s="21" t="s">
        <v>398</v>
      </c>
      <c r="F196" s="22" t="s">
        <v>430</v>
      </c>
      <c r="G196" s="23">
        <v>12450</v>
      </c>
      <c r="H196" s="23">
        <v>0</v>
      </c>
      <c r="I196" s="23">
        <v>12450</v>
      </c>
    </row>
    <row r="197" spans="1:9" s="25" customFormat="1" ht="49.5" customHeight="1">
      <c r="A197" s="17" t="s">
        <v>431</v>
      </c>
      <c r="B197" s="18">
        <v>4243978000135</v>
      </c>
      <c r="C197" s="19" t="s">
        <v>432</v>
      </c>
      <c r="D197" s="20" t="s">
        <v>14</v>
      </c>
      <c r="E197" s="21" t="s">
        <v>129</v>
      </c>
      <c r="F197" s="22" t="s">
        <v>433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434</v>
      </c>
      <c r="B198" s="18">
        <v>28388146000175</v>
      </c>
      <c r="C198" s="19" t="s">
        <v>435</v>
      </c>
      <c r="D198" s="20" t="s">
        <v>40</v>
      </c>
      <c r="E198" s="21" t="s">
        <v>398</v>
      </c>
      <c r="F198" s="22" t="s">
        <v>436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437</v>
      </c>
      <c r="B199" s="18">
        <v>21634385000119</v>
      </c>
      <c r="C199" s="19" t="s">
        <v>438</v>
      </c>
      <c r="D199" s="20" t="s">
        <v>40</v>
      </c>
      <c r="E199" s="21" t="s">
        <v>398</v>
      </c>
      <c r="F199" s="22" t="s">
        <v>439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437</v>
      </c>
      <c r="B200" s="18">
        <v>21634385000119</v>
      </c>
      <c r="C200" s="19" t="s">
        <v>440</v>
      </c>
      <c r="D200" s="20" t="s">
        <v>40</v>
      </c>
      <c r="E200" s="21" t="s">
        <v>398</v>
      </c>
      <c r="F200" s="22" t="s">
        <v>441</v>
      </c>
      <c r="G200" s="23">
        <v>4093.83</v>
      </c>
      <c r="H200" s="23">
        <v>0</v>
      </c>
      <c r="I200" s="23">
        <v>4093.83</v>
      </c>
    </row>
    <row r="201" spans="1:9" s="25" customFormat="1" ht="49.5" customHeight="1">
      <c r="A201" s="17" t="s">
        <v>437</v>
      </c>
      <c r="B201" s="18">
        <v>21634385000119</v>
      </c>
      <c r="C201" s="19" t="s">
        <v>442</v>
      </c>
      <c r="D201" s="20" t="s">
        <v>40</v>
      </c>
      <c r="E201" s="21" t="s">
        <v>398</v>
      </c>
      <c r="F201" s="22" t="s">
        <v>443</v>
      </c>
      <c r="G201" s="23">
        <v>4113.16</v>
      </c>
      <c r="H201" s="23">
        <v>0</v>
      </c>
      <c r="I201" s="23">
        <v>4113.16</v>
      </c>
    </row>
    <row r="202" spans="1:9" s="25" customFormat="1" ht="47.25" customHeight="1">
      <c r="A202" s="17" t="s">
        <v>444</v>
      </c>
      <c r="B202" s="18">
        <v>1906169000178</v>
      </c>
      <c r="C202" s="19" t="s">
        <v>445</v>
      </c>
      <c r="D202" s="20" t="s">
        <v>40</v>
      </c>
      <c r="E202" s="21" t="s">
        <v>402</v>
      </c>
      <c r="F202" s="22" t="s">
        <v>446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447</v>
      </c>
      <c r="B203" s="18">
        <v>4431847000181</v>
      </c>
      <c r="C203" s="19" t="s">
        <v>448</v>
      </c>
      <c r="D203" s="20" t="s">
        <v>40</v>
      </c>
      <c r="E203" s="21" t="s">
        <v>402</v>
      </c>
      <c r="F203" s="22" t="s">
        <v>449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447</v>
      </c>
      <c r="B204" s="18">
        <v>4431847000181</v>
      </c>
      <c r="C204" s="19" t="s">
        <v>450</v>
      </c>
      <c r="D204" s="20" t="s">
        <v>40</v>
      </c>
      <c r="E204" s="21" t="s">
        <v>398</v>
      </c>
      <c r="F204" s="22" t="s">
        <v>451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452</v>
      </c>
      <c r="B205" s="18">
        <v>84509264000165</v>
      </c>
      <c r="C205" s="19" t="s">
        <v>453</v>
      </c>
      <c r="D205" s="20" t="s">
        <v>40</v>
      </c>
      <c r="E205" s="21" t="s">
        <v>398</v>
      </c>
      <c r="F205" s="22" t="s">
        <v>454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455</v>
      </c>
      <c r="B206" s="18">
        <v>4003942000184</v>
      </c>
      <c r="C206" s="19" t="s">
        <v>456</v>
      </c>
      <c r="D206" s="20" t="s">
        <v>40</v>
      </c>
      <c r="E206" s="21" t="s">
        <v>398</v>
      </c>
      <c r="F206" s="22" t="s">
        <v>457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455</v>
      </c>
      <c r="B207" s="18">
        <v>4003942000184</v>
      </c>
      <c r="C207" s="19" t="s">
        <v>458</v>
      </c>
      <c r="D207" s="20" t="s">
        <v>40</v>
      </c>
      <c r="E207" s="21" t="s">
        <v>398</v>
      </c>
      <c r="F207" s="22" t="s">
        <v>459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460</v>
      </c>
      <c r="B208" s="18">
        <v>14756414000150</v>
      </c>
      <c r="C208" s="19" t="s">
        <v>461</v>
      </c>
      <c r="D208" s="20" t="s">
        <v>40</v>
      </c>
      <c r="E208" s="21" t="s">
        <v>398</v>
      </c>
      <c r="F208" s="22" t="s">
        <v>462</v>
      </c>
      <c r="G208" s="23">
        <v>3131.7</v>
      </c>
      <c r="H208" s="23">
        <v>0</v>
      </c>
      <c r="I208" s="23">
        <v>3131.7</v>
      </c>
    </row>
    <row r="209" spans="1:9" s="25" customFormat="1" ht="36.75" customHeight="1">
      <c r="A209" s="17" t="s">
        <v>463</v>
      </c>
      <c r="B209" s="18">
        <v>1631853000194</v>
      </c>
      <c r="C209" s="19" t="s">
        <v>464</v>
      </c>
      <c r="D209" s="20" t="s">
        <v>40</v>
      </c>
      <c r="E209" s="21" t="s">
        <v>398</v>
      </c>
      <c r="F209" s="22" t="s">
        <v>465</v>
      </c>
      <c r="G209" s="23">
        <v>300</v>
      </c>
      <c r="H209" s="23">
        <v>0</v>
      </c>
      <c r="I209" s="23">
        <v>300</v>
      </c>
    </row>
    <row r="210" spans="1:9" s="25" customFormat="1" ht="36.75" customHeight="1">
      <c r="A210" s="17" t="s">
        <v>466</v>
      </c>
      <c r="B210" s="18">
        <v>4224028000163</v>
      </c>
      <c r="C210" s="19" t="s">
        <v>467</v>
      </c>
      <c r="D210" s="20" t="s">
        <v>14</v>
      </c>
      <c r="E210" s="21" t="s">
        <v>352</v>
      </c>
      <c r="F210" s="22" t="s">
        <v>468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469</v>
      </c>
      <c r="B211" s="18">
        <v>5491663000170</v>
      </c>
      <c r="C211" s="19" t="s">
        <v>470</v>
      </c>
      <c r="D211" s="20" t="s">
        <v>40</v>
      </c>
      <c r="E211" s="21" t="s">
        <v>398</v>
      </c>
      <c r="F211" s="22" t="s">
        <v>471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472</v>
      </c>
      <c r="B212" s="18">
        <v>13014296000141</v>
      </c>
      <c r="C212" s="19" t="s">
        <v>473</v>
      </c>
      <c r="D212" s="20" t="s">
        <v>40</v>
      </c>
      <c r="E212" s="21" t="s">
        <v>398</v>
      </c>
      <c r="F212" s="22" t="s">
        <v>474</v>
      </c>
      <c r="G212" s="23">
        <v>238</v>
      </c>
      <c r="H212" s="23">
        <v>0</v>
      </c>
      <c r="I212" s="23">
        <v>238</v>
      </c>
    </row>
    <row r="213" spans="1:9" s="25" customFormat="1" ht="36.75" customHeight="1">
      <c r="A213" s="17" t="s">
        <v>475</v>
      </c>
      <c r="B213" s="18">
        <v>84111020000120</v>
      </c>
      <c r="C213" s="19" t="s">
        <v>476</v>
      </c>
      <c r="D213" s="20" t="s">
        <v>40</v>
      </c>
      <c r="E213" s="21" t="s">
        <v>398</v>
      </c>
      <c r="F213" s="22" t="s">
        <v>477</v>
      </c>
      <c r="G213" s="23">
        <v>2700</v>
      </c>
      <c r="H213" s="23">
        <v>0</v>
      </c>
      <c r="I213" s="23">
        <v>2700</v>
      </c>
    </row>
    <row r="214" spans="1:9" s="25" customFormat="1" ht="36.75" customHeight="1">
      <c r="A214" s="17" t="s">
        <v>478</v>
      </c>
      <c r="B214" s="18">
        <v>84499755000172</v>
      </c>
      <c r="C214" s="19" t="s">
        <v>479</v>
      </c>
      <c r="D214" s="20" t="s">
        <v>40</v>
      </c>
      <c r="E214" s="21" t="s">
        <v>398</v>
      </c>
      <c r="F214" s="22" t="s">
        <v>480</v>
      </c>
      <c r="G214" s="23">
        <v>2576</v>
      </c>
      <c r="H214" s="23">
        <v>0</v>
      </c>
      <c r="I214" s="23">
        <v>2576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481</v>
      </c>
      <c r="D215" s="20" t="s">
        <v>40</v>
      </c>
      <c r="E215" s="21" t="s">
        <v>398</v>
      </c>
      <c r="F215" s="22" t="s">
        <v>482</v>
      </c>
      <c r="G215" s="23">
        <v>1680</v>
      </c>
      <c r="H215" s="23">
        <v>0</v>
      </c>
      <c r="I215" s="23">
        <v>1680</v>
      </c>
    </row>
    <row r="216" spans="1:9" s="25" customFormat="1" ht="36.75" customHeight="1">
      <c r="A216" s="17" t="s">
        <v>483</v>
      </c>
      <c r="B216" s="18">
        <v>73203661268</v>
      </c>
      <c r="C216" s="19" t="s">
        <v>484</v>
      </c>
      <c r="D216" s="20" t="s">
        <v>14</v>
      </c>
      <c r="E216" s="21" t="s">
        <v>352</v>
      </c>
      <c r="F216" s="22" t="s">
        <v>485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483</v>
      </c>
      <c r="B217" s="18">
        <v>73203661268</v>
      </c>
      <c r="C217" s="19" t="s">
        <v>486</v>
      </c>
      <c r="D217" s="20" t="s">
        <v>14</v>
      </c>
      <c r="E217" s="21" t="s">
        <v>352</v>
      </c>
      <c r="F217" s="22" t="s">
        <v>487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488</v>
      </c>
      <c r="B218" s="18">
        <v>4153748000185</v>
      </c>
      <c r="C218" s="19" t="s">
        <v>489</v>
      </c>
      <c r="D218" s="20" t="s">
        <v>14</v>
      </c>
      <c r="E218" s="21" t="s">
        <v>352</v>
      </c>
      <c r="F218" s="22" t="s">
        <v>490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491</v>
      </c>
      <c r="D219" s="20" t="s">
        <v>14</v>
      </c>
      <c r="E219" s="21" t="s">
        <v>352</v>
      </c>
      <c r="F219" s="22" t="s">
        <v>492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493</v>
      </c>
      <c r="D220" s="20" t="s">
        <v>14</v>
      </c>
      <c r="E220" s="21" t="s">
        <v>352</v>
      </c>
      <c r="F220" s="22" t="s">
        <v>494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495</v>
      </c>
      <c r="B221" s="18">
        <v>57142978000105</v>
      </c>
      <c r="C221" s="19" t="s">
        <v>496</v>
      </c>
      <c r="D221" s="20" t="s">
        <v>40</v>
      </c>
      <c r="E221" s="21" t="s">
        <v>398</v>
      </c>
      <c r="F221" s="22" t="s">
        <v>497</v>
      </c>
      <c r="G221" s="23">
        <v>81325.68</v>
      </c>
      <c r="H221" s="23">
        <v>0</v>
      </c>
      <c r="I221" s="23">
        <v>0</v>
      </c>
    </row>
    <row r="222" spans="1:9" s="25" customFormat="1" ht="36.75" customHeight="1">
      <c r="A222" s="17" t="s">
        <v>498</v>
      </c>
      <c r="B222" s="18">
        <v>19877285000252</v>
      </c>
      <c r="C222" s="19" t="s">
        <v>499</v>
      </c>
      <c r="D222" s="20" t="s">
        <v>40</v>
      </c>
      <c r="E222" s="21" t="s">
        <v>398</v>
      </c>
      <c r="F222" s="22" t="s">
        <v>500</v>
      </c>
      <c r="G222" s="23">
        <v>46497</v>
      </c>
      <c r="H222" s="23">
        <v>0</v>
      </c>
      <c r="I222" s="23">
        <v>46497</v>
      </c>
    </row>
    <row r="223" spans="1:9" s="25" customFormat="1" ht="36.75" customHeight="1">
      <c r="A223" s="17" t="s">
        <v>501</v>
      </c>
      <c r="B223" s="18">
        <v>96044810291</v>
      </c>
      <c r="C223" s="19" t="s">
        <v>502</v>
      </c>
      <c r="D223" s="20" t="s">
        <v>14</v>
      </c>
      <c r="E223" s="21" t="s">
        <v>352</v>
      </c>
      <c r="F223" s="22" t="s">
        <v>503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501</v>
      </c>
      <c r="B224" s="18">
        <v>96044810291</v>
      </c>
      <c r="C224" s="19" t="s">
        <v>504</v>
      </c>
      <c r="D224" s="20" t="s">
        <v>14</v>
      </c>
      <c r="E224" s="21" t="s">
        <v>352</v>
      </c>
      <c r="F224" s="22" t="s">
        <v>505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506</v>
      </c>
      <c r="B225" s="18">
        <v>5431556410</v>
      </c>
      <c r="C225" s="19" t="s">
        <v>507</v>
      </c>
      <c r="D225" s="20" t="s">
        <v>14</v>
      </c>
      <c r="E225" s="21" t="s">
        <v>352</v>
      </c>
      <c r="F225" s="22" t="s">
        <v>508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509</v>
      </c>
      <c r="D226" s="20" t="s">
        <v>14</v>
      </c>
      <c r="E226" s="21" t="s">
        <v>352</v>
      </c>
      <c r="F226" s="22" t="s">
        <v>510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511</v>
      </c>
      <c r="B227" s="18">
        <v>4322541000197</v>
      </c>
      <c r="C227" s="19" t="s">
        <v>512</v>
      </c>
      <c r="D227" s="20" t="s">
        <v>14</v>
      </c>
      <c r="E227" s="21" t="s">
        <v>352</v>
      </c>
      <c r="F227" s="22" t="s">
        <v>513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514</v>
      </c>
      <c r="G228" s="23">
        <v>5459043.39</v>
      </c>
      <c r="H228" s="23">
        <v>0</v>
      </c>
      <c r="I228" s="23">
        <f>1896246.84+49553.71+29892.36+2393038.63+520688.19</f>
        <v>4889419.73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515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516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517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518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519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520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521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522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523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524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525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526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527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528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529</v>
      </c>
      <c r="D243" s="20" t="s">
        <v>14</v>
      </c>
      <c r="E243" s="21" t="s">
        <v>352</v>
      </c>
      <c r="F243" s="22" t="s">
        <v>530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529</v>
      </c>
      <c r="D244" s="20" t="s">
        <v>14</v>
      </c>
      <c r="E244" s="21" t="s">
        <v>352</v>
      </c>
      <c r="F244" s="22" t="s">
        <v>531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532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533</v>
      </c>
      <c r="D246" s="20" t="s">
        <v>14</v>
      </c>
      <c r="E246" s="21" t="s">
        <v>352</v>
      </c>
      <c r="F246" s="22" t="s">
        <v>534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535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536</v>
      </c>
      <c r="D248" s="20" t="s">
        <v>14</v>
      </c>
      <c r="E248" s="21" t="s">
        <v>352</v>
      </c>
      <c r="F248" s="22" t="s">
        <v>537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538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539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540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541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542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543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544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529</v>
      </c>
      <c r="D256" s="20" t="s">
        <v>14</v>
      </c>
      <c r="E256" s="21" t="s">
        <v>352</v>
      </c>
      <c r="F256" s="22" t="s">
        <v>545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529</v>
      </c>
      <c r="D257" s="20" t="s">
        <v>14</v>
      </c>
      <c r="E257" s="21" t="s">
        <v>352</v>
      </c>
      <c r="F257" s="22" t="s">
        <v>546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547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548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549</v>
      </c>
      <c r="G260" s="23">
        <v>688468.4</v>
      </c>
      <c r="H260" s="23">
        <v>0</v>
      </c>
      <c r="I260" s="23">
        <f>368725.7+3566.75+1750+235440.56+63529.46</f>
        <v>673012.47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550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551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552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553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554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555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556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557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558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559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560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561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562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529</v>
      </c>
      <c r="D274" s="20" t="s">
        <v>14</v>
      </c>
      <c r="E274" s="21" t="s">
        <v>352</v>
      </c>
      <c r="F274" s="22" t="s">
        <v>563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564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565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566</v>
      </c>
      <c r="G277" s="23">
        <v>2383663.05</v>
      </c>
      <c r="H277" s="23">
        <v>0</v>
      </c>
      <c r="I277" s="23">
        <f>1836799.95+1142.78+349073.66+83.37</f>
        <v>2187099.7600000002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567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568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569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570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571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572</v>
      </c>
      <c r="D283" s="20" t="s">
        <v>14</v>
      </c>
      <c r="E283" s="21" t="s">
        <v>352</v>
      </c>
      <c r="F283" s="22" t="s">
        <v>573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574</v>
      </c>
      <c r="B284" s="18">
        <v>62413180206</v>
      </c>
      <c r="C284" s="19" t="s">
        <v>575</v>
      </c>
      <c r="D284" s="20" t="s">
        <v>14</v>
      </c>
      <c r="E284" s="21" t="s">
        <v>352</v>
      </c>
      <c r="F284" s="22" t="s">
        <v>576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577</v>
      </c>
      <c r="D285" s="20" t="s">
        <v>14</v>
      </c>
      <c r="E285" s="21" t="s">
        <v>352</v>
      </c>
      <c r="F285" s="22" t="s">
        <v>578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579</v>
      </c>
      <c r="B286" s="18">
        <v>196092213</v>
      </c>
      <c r="C286" s="19" t="s">
        <v>580</v>
      </c>
      <c r="D286" s="20" t="s">
        <v>14</v>
      </c>
      <c r="E286" s="21" t="s">
        <v>352</v>
      </c>
      <c r="F286" s="22" t="s">
        <v>581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582</v>
      </c>
      <c r="B287" s="18">
        <v>3101043948</v>
      </c>
      <c r="C287" s="19" t="s">
        <v>583</v>
      </c>
      <c r="D287" s="20" t="s">
        <v>14</v>
      </c>
      <c r="E287" s="21" t="s">
        <v>352</v>
      </c>
      <c r="F287" s="22" t="s">
        <v>584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585</v>
      </c>
      <c r="B288" s="18">
        <v>52806545072</v>
      </c>
      <c r="C288" s="19" t="s">
        <v>586</v>
      </c>
      <c r="D288" s="20" t="s">
        <v>14</v>
      </c>
      <c r="E288" s="21" t="s">
        <v>352</v>
      </c>
      <c r="F288" s="22" t="s">
        <v>587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588</v>
      </c>
      <c r="B289" s="18">
        <v>2948658969</v>
      </c>
      <c r="C289" s="19" t="s">
        <v>589</v>
      </c>
      <c r="D289" s="20" t="s">
        <v>14</v>
      </c>
      <c r="E289" s="21" t="s">
        <v>352</v>
      </c>
      <c r="F289" s="22" t="s">
        <v>590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591</v>
      </c>
      <c r="B290" s="18">
        <v>98661051649</v>
      </c>
      <c r="C290" s="19" t="s">
        <v>592</v>
      </c>
      <c r="D290" s="20" t="s">
        <v>14</v>
      </c>
      <c r="E290" s="21" t="s">
        <v>352</v>
      </c>
      <c r="F290" s="22" t="s">
        <v>593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594</v>
      </c>
      <c r="D291" s="20" t="s">
        <v>14</v>
      </c>
      <c r="E291" s="21" t="s">
        <v>352</v>
      </c>
      <c r="F291" s="22" t="s">
        <v>595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596</v>
      </c>
      <c r="B292" s="18">
        <v>92547982234</v>
      </c>
      <c r="C292" s="19" t="s">
        <v>597</v>
      </c>
      <c r="D292" s="20" t="s">
        <v>14</v>
      </c>
      <c r="E292" s="21" t="s">
        <v>352</v>
      </c>
      <c r="F292" s="22" t="s">
        <v>598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599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600</v>
      </c>
      <c r="D294" s="20" t="s">
        <v>14</v>
      </c>
      <c r="E294" s="21" t="s">
        <v>352</v>
      </c>
      <c r="F294" s="22" t="s">
        <v>601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602</v>
      </c>
      <c r="G295" s="23">
        <v>20845.27</v>
      </c>
      <c r="H295" s="23">
        <v>0</v>
      </c>
      <c r="I295" s="23">
        <f>14003.08+4828.69+123.99</f>
        <v>18955.760000000002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603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604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605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533</v>
      </c>
      <c r="D299" s="20" t="s">
        <v>14</v>
      </c>
      <c r="E299" s="21" t="s">
        <v>352</v>
      </c>
      <c r="F299" s="22" t="s">
        <v>606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607</v>
      </c>
      <c r="D300" s="20" t="s">
        <v>14</v>
      </c>
      <c r="E300" s="21" t="s">
        <v>352</v>
      </c>
      <c r="F300" s="22" t="s">
        <v>608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607</v>
      </c>
      <c r="D301" s="20" t="s">
        <v>14</v>
      </c>
      <c r="E301" s="21" t="s">
        <v>352</v>
      </c>
      <c r="F301" s="22" t="s">
        <v>609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610</v>
      </c>
      <c r="D302" s="20" t="s">
        <v>14</v>
      </c>
      <c r="E302" s="21" t="s">
        <v>352</v>
      </c>
      <c r="F302" s="22" t="s">
        <v>611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612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613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614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615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616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617</v>
      </c>
      <c r="B308" s="18">
        <v>82845322000104</v>
      </c>
      <c r="C308" s="19" t="s">
        <v>618</v>
      </c>
      <c r="D308" s="20" t="s">
        <v>14</v>
      </c>
      <c r="E308" s="21" t="s">
        <v>619</v>
      </c>
      <c r="F308" s="22" t="s">
        <v>620</v>
      </c>
      <c r="G308" s="23">
        <v>470754</v>
      </c>
      <c r="H308" s="23">
        <v>0</v>
      </c>
      <c r="I308" s="23">
        <v>40492</v>
      </c>
    </row>
    <row r="309" spans="1:9" s="25" customFormat="1" ht="36.75" customHeight="1">
      <c r="A309" s="17" t="s">
        <v>617</v>
      </c>
      <c r="B309" s="18">
        <v>82845322000104</v>
      </c>
      <c r="C309" s="19" t="s">
        <v>618</v>
      </c>
      <c r="D309" s="20" t="s">
        <v>14</v>
      </c>
      <c r="E309" s="21" t="s">
        <v>619</v>
      </c>
      <c r="F309" s="22" t="s">
        <v>621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617</v>
      </c>
      <c r="B310" s="18">
        <v>82845322000104</v>
      </c>
      <c r="C310" s="19" t="s">
        <v>618</v>
      </c>
      <c r="D310" s="20" t="s">
        <v>14</v>
      </c>
      <c r="E310" s="21" t="s">
        <v>619</v>
      </c>
      <c r="F310" s="22" t="s">
        <v>622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617</v>
      </c>
      <c r="B311" s="18">
        <v>82845322000104</v>
      </c>
      <c r="C311" s="19" t="s">
        <v>618</v>
      </c>
      <c r="D311" s="20" t="s">
        <v>14</v>
      </c>
      <c r="E311" s="21" t="s">
        <v>619</v>
      </c>
      <c r="F311" s="22" t="s">
        <v>623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624</v>
      </c>
      <c r="D312" s="20" t="s">
        <v>14</v>
      </c>
      <c r="E312" s="21" t="s">
        <v>352</v>
      </c>
      <c r="F312" s="22" t="s">
        <v>625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626</v>
      </c>
      <c r="B313" s="18">
        <v>18853463287</v>
      </c>
      <c r="C313" s="19" t="s">
        <v>627</v>
      </c>
      <c r="D313" s="20" t="s">
        <v>14</v>
      </c>
      <c r="E313" s="21" t="s">
        <v>352</v>
      </c>
      <c r="F313" s="22" t="s">
        <v>628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629</v>
      </c>
      <c r="B314" s="18">
        <v>43843042268</v>
      </c>
      <c r="C314" s="19" t="s">
        <v>630</v>
      </c>
      <c r="D314" s="20" t="s">
        <v>14</v>
      </c>
      <c r="E314" s="21" t="s">
        <v>352</v>
      </c>
      <c r="F314" s="22" t="s">
        <v>631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472</v>
      </c>
      <c r="B315" s="18">
        <v>13014296000141</v>
      </c>
      <c r="C315" s="19" t="s">
        <v>632</v>
      </c>
      <c r="D315" s="20" t="s">
        <v>40</v>
      </c>
      <c r="E315" s="21" t="s">
        <v>398</v>
      </c>
      <c r="F315" s="22" t="s">
        <v>633</v>
      </c>
      <c r="G315" s="23">
        <v>238</v>
      </c>
      <c r="H315" s="23">
        <v>0</v>
      </c>
      <c r="I315" s="23">
        <v>238</v>
      </c>
    </row>
    <row r="316" spans="1:9" s="25" customFormat="1" ht="36.75" customHeight="1">
      <c r="A316" s="17" t="s">
        <v>634</v>
      </c>
      <c r="B316" s="18">
        <v>17207460000198</v>
      </c>
      <c r="C316" s="19" t="s">
        <v>635</v>
      </c>
      <c r="D316" s="20" t="s">
        <v>40</v>
      </c>
      <c r="E316" s="21" t="s">
        <v>402</v>
      </c>
      <c r="F316" s="22" t="s">
        <v>636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637</v>
      </c>
      <c r="B317" s="18">
        <v>1319640000121</v>
      </c>
      <c r="C317" s="19" t="s">
        <v>638</v>
      </c>
      <c r="D317" s="20" t="s">
        <v>40</v>
      </c>
      <c r="E317" s="21" t="s">
        <v>398</v>
      </c>
      <c r="F317" s="22" t="s">
        <v>639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640</v>
      </c>
      <c r="D318" s="20" t="s">
        <v>14</v>
      </c>
      <c r="E318" s="21" t="s">
        <v>352</v>
      </c>
      <c r="F318" s="22" t="s">
        <v>641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642</v>
      </c>
      <c r="B319" s="18">
        <v>7366769000177</v>
      </c>
      <c r="C319" s="19" t="s">
        <v>643</v>
      </c>
      <c r="D319" s="20" t="s">
        <v>40</v>
      </c>
      <c r="E319" s="21" t="s">
        <v>398</v>
      </c>
      <c r="F319" s="22" t="s">
        <v>644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645</v>
      </c>
      <c r="D320" s="20" t="s">
        <v>14</v>
      </c>
      <c r="E320" s="21" t="s">
        <v>352</v>
      </c>
      <c r="F320" s="22" t="s">
        <v>646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647</v>
      </c>
      <c r="B321" s="18">
        <v>20305460200</v>
      </c>
      <c r="C321" s="19" t="s">
        <v>648</v>
      </c>
      <c r="D321" s="20" t="s">
        <v>14</v>
      </c>
      <c r="E321" s="21" t="s">
        <v>352</v>
      </c>
      <c r="F321" s="22" t="s">
        <v>649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650</v>
      </c>
      <c r="B322" s="18">
        <v>37451596249</v>
      </c>
      <c r="C322" s="19" t="s">
        <v>651</v>
      </c>
      <c r="D322" s="20" t="s">
        <v>14</v>
      </c>
      <c r="E322" s="21" t="s">
        <v>352</v>
      </c>
      <c r="F322" s="22" t="s">
        <v>652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653</v>
      </c>
      <c r="B323" s="18">
        <v>82548250253</v>
      </c>
      <c r="C323" s="19" t="s">
        <v>651</v>
      </c>
      <c r="D323" s="20" t="s">
        <v>14</v>
      </c>
      <c r="E323" s="21" t="s">
        <v>352</v>
      </c>
      <c r="F323" s="22" t="s">
        <v>654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655</v>
      </c>
      <c r="B324" s="18">
        <v>265674743</v>
      </c>
      <c r="C324" s="19" t="s">
        <v>656</v>
      </c>
      <c r="D324" s="20" t="s">
        <v>14</v>
      </c>
      <c r="E324" s="21" t="s">
        <v>352</v>
      </c>
      <c r="F324" s="22" t="s">
        <v>657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658</v>
      </c>
      <c r="B325" s="18">
        <v>34288970210</v>
      </c>
      <c r="C325" s="19" t="s">
        <v>659</v>
      </c>
      <c r="D325" s="20" t="s">
        <v>14</v>
      </c>
      <c r="E325" s="21" t="s">
        <v>352</v>
      </c>
      <c r="F325" s="22" t="s">
        <v>660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661</v>
      </c>
      <c r="B326" s="18">
        <v>3423958740</v>
      </c>
      <c r="C326" s="19" t="s">
        <v>659</v>
      </c>
      <c r="D326" s="20" t="s">
        <v>14</v>
      </c>
      <c r="E326" s="21" t="s">
        <v>352</v>
      </c>
      <c r="F326" s="22" t="s">
        <v>662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472</v>
      </c>
      <c r="B327" s="18">
        <v>13014296000141</v>
      </c>
      <c r="C327" s="19" t="s">
        <v>663</v>
      </c>
      <c r="D327" s="20" t="s">
        <v>40</v>
      </c>
      <c r="E327" s="21" t="s">
        <v>398</v>
      </c>
      <c r="F327" s="22" t="s">
        <v>664</v>
      </c>
      <c r="G327" s="23">
        <v>4680</v>
      </c>
      <c r="H327" s="23">
        <v>0</v>
      </c>
      <c r="I327" s="23">
        <v>4680</v>
      </c>
    </row>
    <row r="328" spans="1:9" s="25" customFormat="1" ht="36.75" customHeight="1">
      <c r="A328" s="17" t="s">
        <v>472</v>
      </c>
      <c r="B328" s="18">
        <v>13014296000141</v>
      </c>
      <c r="C328" s="19" t="s">
        <v>665</v>
      </c>
      <c r="D328" s="20" t="s">
        <v>40</v>
      </c>
      <c r="E328" s="21" t="s">
        <v>398</v>
      </c>
      <c r="F328" s="22" t="s">
        <v>666</v>
      </c>
      <c r="G328" s="23">
        <v>238</v>
      </c>
      <c r="H328" s="23">
        <v>0</v>
      </c>
      <c r="I328" s="23">
        <v>238</v>
      </c>
    </row>
    <row r="329" spans="1:9" s="25" customFormat="1" ht="36.75" customHeight="1">
      <c r="A329" s="17" t="s">
        <v>469</v>
      </c>
      <c r="B329" s="18">
        <v>5491663000170</v>
      </c>
      <c r="C329" s="19" t="s">
        <v>667</v>
      </c>
      <c r="D329" s="20" t="s">
        <v>40</v>
      </c>
      <c r="E329" s="21" t="s">
        <v>398</v>
      </c>
      <c r="F329" s="22" t="s">
        <v>668</v>
      </c>
      <c r="G329" s="23">
        <v>331</v>
      </c>
      <c r="H329" s="23">
        <v>0</v>
      </c>
      <c r="I329" s="23">
        <v>331</v>
      </c>
    </row>
    <row r="330" spans="1:9" s="25" customFormat="1" ht="36.75" customHeight="1">
      <c r="A330" s="17" t="s">
        <v>469</v>
      </c>
      <c r="B330" s="18">
        <v>5491663000170</v>
      </c>
      <c r="C330" s="19" t="s">
        <v>669</v>
      </c>
      <c r="D330" s="20" t="s">
        <v>40</v>
      </c>
      <c r="E330" s="21" t="s">
        <v>398</v>
      </c>
      <c r="F330" s="22" t="s">
        <v>670</v>
      </c>
      <c r="G330" s="23">
        <v>621</v>
      </c>
      <c r="H330" s="23">
        <v>0</v>
      </c>
      <c r="I330" s="23">
        <v>621</v>
      </c>
    </row>
    <row r="331" spans="1:9" s="25" customFormat="1" ht="36.75" customHeight="1">
      <c r="A331" s="17" t="s">
        <v>469</v>
      </c>
      <c r="B331" s="18">
        <v>5491663000170</v>
      </c>
      <c r="C331" s="19" t="s">
        <v>671</v>
      </c>
      <c r="D331" s="20" t="s">
        <v>40</v>
      </c>
      <c r="E331" s="21" t="s">
        <v>398</v>
      </c>
      <c r="F331" s="22" t="s">
        <v>672</v>
      </c>
      <c r="G331" s="23">
        <v>621</v>
      </c>
      <c r="H331" s="23">
        <v>0</v>
      </c>
      <c r="I331" s="23">
        <v>621</v>
      </c>
    </row>
    <row r="332" spans="1:9" s="25" customFormat="1" ht="36.75" customHeight="1">
      <c r="A332" s="17" t="s">
        <v>673</v>
      </c>
      <c r="B332" s="18">
        <v>12044080000166</v>
      </c>
      <c r="C332" s="19" t="s">
        <v>674</v>
      </c>
      <c r="D332" s="20" t="s">
        <v>40</v>
      </c>
      <c r="E332" s="21" t="s">
        <v>398</v>
      </c>
      <c r="F332" s="22" t="s">
        <v>675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676</v>
      </c>
      <c r="B333" s="18">
        <v>14141553000179</v>
      </c>
      <c r="C333" s="19" t="s">
        <v>677</v>
      </c>
      <c r="D333" s="20" t="s">
        <v>40</v>
      </c>
      <c r="E333" s="21" t="s">
        <v>398</v>
      </c>
      <c r="F333" s="22" t="s">
        <v>678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679</v>
      </c>
      <c r="B334" s="18">
        <v>7766048000154</v>
      </c>
      <c r="C334" s="19" t="s">
        <v>680</v>
      </c>
      <c r="D334" s="20" t="s">
        <v>40</v>
      </c>
      <c r="E334" s="21" t="s">
        <v>398</v>
      </c>
      <c r="F334" s="22" t="s">
        <v>681</v>
      </c>
      <c r="G334" s="23">
        <v>2424.8</v>
      </c>
      <c r="H334" s="23">
        <v>0</v>
      </c>
      <c r="I334" s="23">
        <v>2424.8</v>
      </c>
    </row>
    <row r="335" spans="1:9" s="25" customFormat="1" ht="36.75" customHeight="1">
      <c r="A335" s="17" t="s">
        <v>682</v>
      </c>
      <c r="B335" s="18">
        <v>30199891672</v>
      </c>
      <c r="C335" s="19" t="s">
        <v>683</v>
      </c>
      <c r="D335" s="20" t="s">
        <v>14</v>
      </c>
      <c r="E335" s="21" t="s">
        <v>352</v>
      </c>
      <c r="F335" s="22" t="s">
        <v>684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685</v>
      </c>
      <c r="B336" s="18">
        <v>4289455204</v>
      </c>
      <c r="C336" s="19" t="s">
        <v>686</v>
      </c>
      <c r="D336" s="20" t="s">
        <v>14</v>
      </c>
      <c r="E336" s="21" t="s">
        <v>352</v>
      </c>
      <c r="F336" s="22" t="s">
        <v>687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688</v>
      </c>
      <c r="B337" s="18">
        <v>72602406287</v>
      </c>
      <c r="C337" s="19" t="s">
        <v>689</v>
      </c>
      <c r="D337" s="20" t="s">
        <v>14</v>
      </c>
      <c r="E337" s="21" t="s">
        <v>352</v>
      </c>
      <c r="F337" s="22" t="s">
        <v>690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691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692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693</v>
      </c>
      <c r="B339" s="18">
        <v>11347756000128</v>
      </c>
      <c r="C339" s="19" t="s">
        <v>694</v>
      </c>
      <c r="D339" s="20" t="s">
        <v>40</v>
      </c>
      <c r="E339" s="21" t="s">
        <v>398</v>
      </c>
      <c r="F339" s="22" t="s">
        <v>695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693</v>
      </c>
      <c r="B340" s="18">
        <v>11347756000128</v>
      </c>
      <c r="C340" s="19" t="s">
        <v>694</v>
      </c>
      <c r="D340" s="20" t="s">
        <v>40</v>
      </c>
      <c r="E340" s="21" t="s">
        <v>383</v>
      </c>
      <c r="F340" s="22" t="s">
        <v>696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697</v>
      </c>
      <c r="B341" s="18">
        <v>4628111000106</v>
      </c>
      <c r="C341" s="19" t="s">
        <v>698</v>
      </c>
      <c r="D341" s="20" t="s">
        <v>14</v>
      </c>
      <c r="E341" s="21" t="s">
        <v>352</v>
      </c>
      <c r="F341" s="22" t="s">
        <v>699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700</v>
      </c>
      <c r="B342" s="18">
        <v>96736305349</v>
      </c>
      <c r="C342" s="19" t="s">
        <v>701</v>
      </c>
      <c r="D342" s="20" t="s">
        <v>14</v>
      </c>
      <c r="E342" s="21" t="s">
        <v>352</v>
      </c>
      <c r="F342" s="22" t="s">
        <v>702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700</v>
      </c>
      <c r="B343" s="18">
        <v>96736305349</v>
      </c>
      <c r="C343" s="19" t="s">
        <v>703</v>
      </c>
      <c r="D343" s="20" t="s">
        <v>14</v>
      </c>
      <c r="E343" s="21" t="s">
        <v>352</v>
      </c>
      <c r="F343" s="22" t="s">
        <v>704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705</v>
      </c>
      <c r="B344" s="18">
        <v>62937634753</v>
      </c>
      <c r="C344" s="19" t="s">
        <v>706</v>
      </c>
      <c r="D344" s="20" t="s">
        <v>14</v>
      </c>
      <c r="E344" s="21" t="s">
        <v>352</v>
      </c>
      <c r="F344" s="22" t="s">
        <v>707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708</v>
      </c>
      <c r="B345" s="18">
        <v>23955570215</v>
      </c>
      <c r="C345" s="19" t="s">
        <v>709</v>
      </c>
      <c r="D345" s="20" t="s">
        <v>14</v>
      </c>
      <c r="E345" s="21" t="s">
        <v>352</v>
      </c>
      <c r="F345" s="22" t="s">
        <v>710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711</v>
      </c>
      <c r="B346" s="18">
        <v>90028287568</v>
      </c>
      <c r="C346" s="19" t="s">
        <v>712</v>
      </c>
      <c r="D346" s="20" t="s">
        <v>14</v>
      </c>
      <c r="E346" s="21" t="s">
        <v>352</v>
      </c>
      <c r="F346" s="22" t="s">
        <v>713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711</v>
      </c>
      <c r="B347" s="18">
        <v>90028287568</v>
      </c>
      <c r="C347" s="19" t="s">
        <v>714</v>
      </c>
      <c r="D347" s="20" t="s">
        <v>14</v>
      </c>
      <c r="E347" s="21" t="s">
        <v>352</v>
      </c>
      <c r="F347" s="22" t="s">
        <v>715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716</v>
      </c>
      <c r="B348" s="18">
        <v>52075494215</v>
      </c>
      <c r="C348" s="19" t="s">
        <v>717</v>
      </c>
      <c r="D348" s="20" t="s">
        <v>14</v>
      </c>
      <c r="E348" s="21" t="s">
        <v>352</v>
      </c>
      <c r="F348" s="22" t="s">
        <v>718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685</v>
      </c>
      <c r="B349" s="18">
        <v>4289455204</v>
      </c>
      <c r="C349" s="19" t="s">
        <v>719</v>
      </c>
      <c r="D349" s="20" t="s">
        <v>14</v>
      </c>
      <c r="E349" s="21" t="s">
        <v>352</v>
      </c>
      <c r="F349" s="22" t="s">
        <v>720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721</v>
      </c>
      <c r="B350" s="18">
        <v>74832867253</v>
      </c>
      <c r="C350" s="19" t="s">
        <v>722</v>
      </c>
      <c r="D350" s="20" t="s">
        <v>14</v>
      </c>
      <c r="E350" s="21" t="s">
        <v>352</v>
      </c>
      <c r="F350" s="22" t="s">
        <v>723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724</v>
      </c>
      <c r="B351" s="18">
        <v>71402764200</v>
      </c>
      <c r="C351" s="19" t="s">
        <v>722</v>
      </c>
      <c r="D351" s="20" t="s">
        <v>14</v>
      </c>
      <c r="E351" s="21" t="s">
        <v>352</v>
      </c>
      <c r="F351" s="22" t="s">
        <v>725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726</v>
      </c>
      <c r="B352" s="18">
        <v>9070369000145</v>
      </c>
      <c r="C352" s="19" t="s">
        <v>727</v>
      </c>
      <c r="D352" s="20" t="s">
        <v>40</v>
      </c>
      <c r="E352" s="21" t="s">
        <v>402</v>
      </c>
      <c r="F352" s="22" t="s">
        <v>728</v>
      </c>
      <c r="G352" s="23">
        <v>1986</v>
      </c>
      <c r="H352" s="23">
        <v>0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729</v>
      </c>
      <c r="D353" s="20" t="s">
        <v>40</v>
      </c>
      <c r="E353" s="21" t="s">
        <v>398</v>
      </c>
      <c r="F353" s="22" t="s">
        <v>730</v>
      </c>
      <c r="G353" s="23">
        <v>33788</v>
      </c>
      <c r="H353" s="23">
        <v>2306.46</v>
      </c>
      <c r="I353" s="23">
        <f>2191.84+2306.46</f>
        <v>4498.3</v>
      </c>
    </row>
    <row r="354" spans="1:9" s="25" customFormat="1" ht="36.75" customHeight="1">
      <c r="A354" s="17" t="s">
        <v>731</v>
      </c>
      <c r="B354" s="18">
        <v>10400122000129</v>
      </c>
      <c r="C354" s="19" t="s">
        <v>732</v>
      </c>
      <c r="D354" s="20" t="s">
        <v>40</v>
      </c>
      <c r="E354" s="21" t="s">
        <v>402</v>
      </c>
      <c r="F354" s="22" t="s">
        <v>733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734</v>
      </c>
      <c r="D355" s="20" t="s">
        <v>14</v>
      </c>
      <c r="E355" s="21" t="s">
        <v>402</v>
      </c>
      <c r="F355" s="22" t="s">
        <v>735</v>
      </c>
      <c r="G355" s="23">
        <v>438029.1</v>
      </c>
      <c r="H355" s="23">
        <v>48244.42</v>
      </c>
      <c r="I355" s="23">
        <f>39925.56+87240.92+48244.42</f>
        <v>175410.9</v>
      </c>
    </row>
    <row r="356" spans="1:9" s="25" customFormat="1" ht="36.75" customHeight="1">
      <c r="A356" s="17" t="s">
        <v>736</v>
      </c>
      <c r="B356" s="18">
        <v>2809871000186</v>
      </c>
      <c r="C356" s="19" t="s">
        <v>737</v>
      </c>
      <c r="D356" s="20" t="s">
        <v>40</v>
      </c>
      <c r="E356" s="21" t="s">
        <v>383</v>
      </c>
      <c r="F356" s="22" t="s">
        <v>738</v>
      </c>
      <c r="G356" s="23">
        <v>8250</v>
      </c>
      <c r="H356" s="23">
        <v>550</v>
      </c>
      <c r="I356" s="23">
        <f>2300+550</f>
        <v>2850</v>
      </c>
    </row>
    <row r="357" spans="1:9" s="25" customFormat="1" ht="36.75" customHeight="1">
      <c r="A357" s="17" t="s">
        <v>437</v>
      </c>
      <c r="B357" s="18">
        <v>21634385000119</v>
      </c>
      <c r="C357" s="19" t="s">
        <v>739</v>
      </c>
      <c r="D357" s="20" t="s">
        <v>40</v>
      </c>
      <c r="E357" s="21" t="s">
        <v>398</v>
      </c>
      <c r="F357" s="22" t="s">
        <v>740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741</v>
      </c>
      <c r="B358" s="18">
        <v>10847885000112</v>
      </c>
      <c r="C358" s="19" t="s">
        <v>742</v>
      </c>
      <c r="D358" s="20" t="s">
        <v>40</v>
      </c>
      <c r="E358" s="21" t="s">
        <v>398</v>
      </c>
      <c r="F358" s="22" t="s">
        <v>743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455</v>
      </c>
      <c r="B359" s="18">
        <v>4003942000184</v>
      </c>
      <c r="C359" s="19" t="s">
        <v>742</v>
      </c>
      <c r="D359" s="20" t="s">
        <v>40</v>
      </c>
      <c r="E359" s="21" t="s">
        <v>398</v>
      </c>
      <c r="F359" s="22" t="s">
        <v>744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745</v>
      </c>
      <c r="B360" s="18">
        <v>22655992000128</v>
      </c>
      <c r="C360" s="19" t="s">
        <v>742</v>
      </c>
      <c r="D360" s="20" t="s">
        <v>40</v>
      </c>
      <c r="E360" s="21" t="s">
        <v>398</v>
      </c>
      <c r="F360" s="22" t="s">
        <v>746</v>
      </c>
      <c r="G360" s="23">
        <v>464</v>
      </c>
      <c r="H360" s="23">
        <v>0</v>
      </c>
      <c r="I360" s="23">
        <v>464</v>
      </c>
    </row>
    <row r="361" spans="1:9" s="25" customFormat="1" ht="36.75" customHeight="1">
      <c r="A361" s="17" t="s">
        <v>745</v>
      </c>
      <c r="B361" s="18">
        <v>22655992000128</v>
      </c>
      <c r="C361" s="19" t="s">
        <v>742</v>
      </c>
      <c r="D361" s="20" t="s">
        <v>40</v>
      </c>
      <c r="E361" s="21" t="s">
        <v>398</v>
      </c>
      <c r="F361" s="22" t="s">
        <v>747</v>
      </c>
      <c r="G361" s="23">
        <v>777</v>
      </c>
      <c r="H361" s="23">
        <v>0</v>
      </c>
      <c r="I361" s="23">
        <v>777</v>
      </c>
    </row>
    <row r="362" spans="1:9" s="25" customFormat="1" ht="36.75" customHeight="1">
      <c r="A362" s="17" t="s">
        <v>745</v>
      </c>
      <c r="B362" s="18">
        <v>22655992000128</v>
      </c>
      <c r="C362" s="19" t="s">
        <v>742</v>
      </c>
      <c r="D362" s="20" t="s">
        <v>40</v>
      </c>
      <c r="E362" s="21" t="s">
        <v>398</v>
      </c>
      <c r="F362" s="22" t="s">
        <v>748</v>
      </c>
      <c r="G362" s="23">
        <v>192</v>
      </c>
      <c r="H362" s="23">
        <v>0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749</v>
      </c>
      <c r="D363" s="20" t="s">
        <v>14</v>
      </c>
      <c r="E363" s="21" t="s">
        <v>352</v>
      </c>
      <c r="F363" s="22" t="s">
        <v>750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751</v>
      </c>
      <c r="D364" s="20" t="s">
        <v>14</v>
      </c>
      <c r="E364" s="21" t="s">
        <v>352</v>
      </c>
      <c r="F364" s="22" t="s">
        <v>752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753</v>
      </c>
      <c r="B365" s="18">
        <v>85257699249</v>
      </c>
      <c r="C365" s="19" t="s">
        <v>754</v>
      </c>
      <c r="D365" s="20" t="s">
        <v>14</v>
      </c>
      <c r="E365" s="21" t="s">
        <v>352</v>
      </c>
      <c r="F365" s="22" t="s">
        <v>755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756</v>
      </c>
      <c r="B366" s="18">
        <v>91507235291</v>
      </c>
      <c r="C366" s="19" t="s">
        <v>754</v>
      </c>
      <c r="D366" s="20" t="s">
        <v>14</v>
      </c>
      <c r="E366" s="21" t="s">
        <v>352</v>
      </c>
      <c r="F366" s="22" t="s">
        <v>757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758</v>
      </c>
      <c r="B367" s="18">
        <v>291643035</v>
      </c>
      <c r="C367" s="19" t="s">
        <v>759</v>
      </c>
      <c r="D367" s="20" t="s">
        <v>14</v>
      </c>
      <c r="E367" s="21" t="s">
        <v>352</v>
      </c>
      <c r="F367" s="22" t="s">
        <v>760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761</v>
      </c>
      <c r="D368" s="20" t="s">
        <v>14</v>
      </c>
      <c r="E368" s="21" t="s">
        <v>352</v>
      </c>
      <c r="F368" s="22" t="s">
        <v>762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763</v>
      </c>
      <c r="D369" s="20" t="s">
        <v>40</v>
      </c>
      <c r="E369" s="21" t="s">
        <v>383</v>
      </c>
      <c r="F369" s="22" t="s">
        <v>764</v>
      </c>
      <c r="G369" s="23">
        <v>37333.33</v>
      </c>
      <c r="H369" s="23">
        <v>4000</v>
      </c>
      <c r="I369" s="23">
        <f>12000+5466.66+4000</f>
        <v>21466.66</v>
      </c>
    </row>
    <row r="370" spans="1:9" s="25" customFormat="1" ht="36.75" customHeight="1">
      <c r="A370" s="17" t="s">
        <v>765</v>
      </c>
      <c r="B370" s="18">
        <v>9516788000168</v>
      </c>
      <c r="C370" s="19" t="s">
        <v>766</v>
      </c>
      <c r="D370" s="20" t="s">
        <v>40</v>
      </c>
      <c r="E370" s="21" t="s">
        <v>383</v>
      </c>
      <c r="F370" s="22" t="s">
        <v>767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768</v>
      </c>
      <c r="B371" s="18">
        <v>4354908000154</v>
      </c>
      <c r="C371" s="19" t="s">
        <v>769</v>
      </c>
      <c r="D371" s="20" t="s">
        <v>14</v>
      </c>
      <c r="E371" s="21" t="s">
        <v>770</v>
      </c>
      <c r="F371" s="22" t="s">
        <v>771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772</v>
      </c>
      <c r="B372" s="18">
        <v>4816658000127</v>
      </c>
      <c r="C372" s="19" t="s">
        <v>773</v>
      </c>
      <c r="D372" s="20" t="s">
        <v>14</v>
      </c>
      <c r="E372" s="21" t="s">
        <v>770</v>
      </c>
      <c r="F372" s="22" t="s">
        <v>774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775</v>
      </c>
      <c r="B373" s="18">
        <v>25258564000150</v>
      </c>
      <c r="C373" s="19" t="s">
        <v>776</v>
      </c>
      <c r="D373" s="20" t="s">
        <v>14</v>
      </c>
      <c r="E373" s="21" t="s">
        <v>770</v>
      </c>
      <c r="F373" s="22" t="s">
        <v>777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778</v>
      </c>
      <c r="B374" s="18">
        <v>17693454420</v>
      </c>
      <c r="C374" s="19" t="s">
        <v>779</v>
      </c>
      <c r="D374" s="20" t="s">
        <v>14</v>
      </c>
      <c r="E374" s="21" t="s">
        <v>352</v>
      </c>
      <c r="F374" s="22" t="s">
        <v>780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629</v>
      </c>
      <c r="B375" s="18">
        <v>43843042268</v>
      </c>
      <c r="C375" s="19" t="s">
        <v>781</v>
      </c>
      <c r="D375" s="20" t="s">
        <v>14</v>
      </c>
      <c r="E375" s="21" t="s">
        <v>352</v>
      </c>
      <c r="F375" s="22" t="s">
        <v>782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783</v>
      </c>
      <c r="B376" s="18">
        <v>40723321272</v>
      </c>
      <c r="C376" s="19" t="s">
        <v>784</v>
      </c>
      <c r="D376" s="20" t="s">
        <v>14</v>
      </c>
      <c r="E376" s="21" t="s">
        <v>352</v>
      </c>
      <c r="F376" s="22" t="s">
        <v>785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786</v>
      </c>
      <c r="B377" s="18">
        <v>7618522200</v>
      </c>
      <c r="C377" s="19" t="s">
        <v>787</v>
      </c>
      <c r="D377" s="20" t="s">
        <v>14</v>
      </c>
      <c r="E377" s="21" t="s">
        <v>352</v>
      </c>
      <c r="F377" s="22" t="s">
        <v>788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787</v>
      </c>
      <c r="D378" s="20" t="s">
        <v>14</v>
      </c>
      <c r="E378" s="21" t="s">
        <v>352</v>
      </c>
      <c r="F378" s="22" t="s">
        <v>789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790</v>
      </c>
      <c r="B379" s="18">
        <v>43719996204</v>
      </c>
      <c r="C379" s="19" t="s">
        <v>791</v>
      </c>
      <c r="D379" s="20" t="s">
        <v>14</v>
      </c>
      <c r="E379" s="21" t="s">
        <v>352</v>
      </c>
      <c r="F379" s="22" t="s">
        <v>792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793</v>
      </c>
      <c r="B380" s="18">
        <v>20194358291</v>
      </c>
      <c r="C380" s="19" t="s">
        <v>794</v>
      </c>
      <c r="D380" s="20" t="s">
        <v>14</v>
      </c>
      <c r="E380" s="21" t="s">
        <v>352</v>
      </c>
      <c r="F380" s="22" t="s">
        <v>795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796</v>
      </c>
      <c r="B381" s="18">
        <v>52498107215</v>
      </c>
      <c r="C381" s="19" t="s">
        <v>794</v>
      </c>
      <c r="D381" s="20" t="s">
        <v>14</v>
      </c>
      <c r="E381" s="21" t="s">
        <v>352</v>
      </c>
      <c r="F381" s="22" t="s">
        <v>797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798</v>
      </c>
      <c r="B382" s="18">
        <v>4164794000180</v>
      </c>
      <c r="C382" s="19" t="s">
        <v>799</v>
      </c>
      <c r="D382" s="20" t="s">
        <v>14</v>
      </c>
      <c r="E382" s="21" t="s">
        <v>619</v>
      </c>
      <c r="F382" s="22" t="s">
        <v>800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478</v>
      </c>
      <c r="B383" s="18">
        <v>84499755000172</v>
      </c>
      <c r="C383" s="19" t="s">
        <v>801</v>
      </c>
      <c r="D383" s="20" t="s">
        <v>40</v>
      </c>
      <c r="E383" s="21" t="s">
        <v>402</v>
      </c>
      <c r="F383" s="22" t="s">
        <v>802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803</v>
      </c>
      <c r="B384" s="18">
        <v>59028777253</v>
      </c>
      <c r="C384" s="19" t="s">
        <v>804</v>
      </c>
      <c r="D384" s="20" t="s">
        <v>14</v>
      </c>
      <c r="E384" s="21" t="s">
        <v>352</v>
      </c>
      <c r="F384" s="22" t="s">
        <v>805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806</v>
      </c>
      <c r="B385" s="18">
        <v>10727654000175</v>
      </c>
      <c r="C385" s="19" t="s">
        <v>807</v>
      </c>
      <c r="D385" s="20" t="s">
        <v>40</v>
      </c>
      <c r="E385" s="21" t="s">
        <v>402</v>
      </c>
      <c r="F385" s="22" t="s">
        <v>808</v>
      </c>
      <c r="G385" s="23">
        <v>951</v>
      </c>
      <c r="H385" s="23">
        <v>0</v>
      </c>
      <c r="I385" s="23">
        <v>951</v>
      </c>
    </row>
    <row r="386" spans="1:9" s="25" customFormat="1" ht="36.75" customHeight="1">
      <c r="A386" s="17" t="s">
        <v>809</v>
      </c>
      <c r="B386" s="18">
        <v>33065699000127</v>
      </c>
      <c r="C386" s="19" t="s">
        <v>810</v>
      </c>
      <c r="D386" s="20" t="s">
        <v>40</v>
      </c>
      <c r="E386" s="21" t="s">
        <v>398</v>
      </c>
      <c r="F386" s="22" t="s">
        <v>811</v>
      </c>
      <c r="G386" s="23">
        <v>47900</v>
      </c>
      <c r="H386" s="23">
        <v>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812</v>
      </c>
      <c r="D387" s="20" t="s">
        <v>14</v>
      </c>
      <c r="E387" s="21" t="s">
        <v>352</v>
      </c>
      <c r="F387" s="22" t="s">
        <v>813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814</v>
      </c>
      <c r="B388" s="18">
        <v>29106687000126</v>
      </c>
      <c r="C388" s="19" t="s">
        <v>815</v>
      </c>
      <c r="D388" s="20" t="s">
        <v>40</v>
      </c>
      <c r="E388" s="21" t="s">
        <v>398</v>
      </c>
      <c r="F388" s="22" t="s">
        <v>816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817</v>
      </c>
      <c r="D389" s="20" t="s">
        <v>14</v>
      </c>
      <c r="E389" s="21" t="s">
        <v>352</v>
      </c>
      <c r="F389" s="22" t="s">
        <v>818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819</v>
      </c>
      <c r="D390" s="20" t="s">
        <v>14</v>
      </c>
      <c r="E390" s="21" t="s">
        <v>352</v>
      </c>
      <c r="F390" s="22" t="s">
        <v>820</v>
      </c>
      <c r="G390" s="23">
        <v>349631.02</v>
      </c>
      <c r="H390" s="23">
        <v>0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821</v>
      </c>
      <c r="D391" s="20" t="s">
        <v>14</v>
      </c>
      <c r="E391" s="21" t="s">
        <v>352</v>
      </c>
      <c r="F391" s="22" t="s">
        <v>822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823</v>
      </c>
      <c r="D392" s="20" t="s">
        <v>14</v>
      </c>
      <c r="E392" s="21" t="s">
        <v>352</v>
      </c>
      <c r="F392" s="22" t="s">
        <v>824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825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826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827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828</v>
      </c>
      <c r="D396" s="20" t="s">
        <v>14</v>
      </c>
      <c r="E396" s="21" t="s">
        <v>352</v>
      </c>
      <c r="F396" s="22" t="s">
        <v>829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828</v>
      </c>
      <c r="D397" s="20" t="s">
        <v>14</v>
      </c>
      <c r="E397" s="21" t="s">
        <v>352</v>
      </c>
      <c r="F397" s="22" t="s">
        <v>830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828</v>
      </c>
      <c r="D398" s="20" t="s">
        <v>14</v>
      </c>
      <c r="E398" s="21" t="s">
        <v>352</v>
      </c>
      <c r="F398" s="22" t="s">
        <v>831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832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833</v>
      </c>
      <c r="D400" s="20" t="s">
        <v>14</v>
      </c>
      <c r="E400" s="21" t="s">
        <v>352</v>
      </c>
      <c r="F400" s="22" t="s">
        <v>834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835</v>
      </c>
      <c r="B401" s="18">
        <v>41104579120</v>
      </c>
      <c r="C401" s="19" t="s">
        <v>836</v>
      </c>
      <c r="D401" s="20" t="s">
        <v>14</v>
      </c>
      <c r="E401" s="21" t="s">
        <v>352</v>
      </c>
      <c r="F401" s="22" t="s">
        <v>837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838</v>
      </c>
      <c r="B402" s="18">
        <v>47412950282</v>
      </c>
      <c r="C402" s="19" t="s">
        <v>839</v>
      </c>
      <c r="D402" s="20" t="s">
        <v>14</v>
      </c>
      <c r="E402" s="21" t="s">
        <v>352</v>
      </c>
      <c r="F402" s="22" t="s">
        <v>840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841</v>
      </c>
      <c r="B403" s="18">
        <v>23861690225</v>
      </c>
      <c r="C403" s="19" t="s">
        <v>842</v>
      </c>
      <c r="D403" s="20" t="s">
        <v>14</v>
      </c>
      <c r="E403" s="21" t="s">
        <v>352</v>
      </c>
      <c r="F403" s="22" t="s">
        <v>843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844</v>
      </c>
      <c r="B404" s="18">
        <v>23043415272</v>
      </c>
      <c r="C404" s="19" t="s">
        <v>845</v>
      </c>
      <c r="D404" s="20" t="s">
        <v>14</v>
      </c>
      <c r="E404" s="21" t="s">
        <v>352</v>
      </c>
      <c r="F404" s="22" t="s">
        <v>846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658</v>
      </c>
      <c r="B405" s="18">
        <v>34288970210</v>
      </c>
      <c r="C405" s="19" t="s">
        <v>847</v>
      </c>
      <c r="D405" s="20" t="s">
        <v>14</v>
      </c>
      <c r="E405" s="21" t="s">
        <v>352</v>
      </c>
      <c r="F405" s="22" t="s">
        <v>848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849</v>
      </c>
      <c r="D406" s="20" t="s">
        <v>14</v>
      </c>
      <c r="E406" s="21" t="s">
        <v>352</v>
      </c>
      <c r="F406" s="22" t="s">
        <v>850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607</v>
      </c>
      <c r="D407" s="20" t="s">
        <v>14</v>
      </c>
      <c r="E407" s="21" t="s">
        <v>352</v>
      </c>
      <c r="F407" s="22" t="s">
        <v>851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607</v>
      </c>
      <c r="D408" s="20" t="s">
        <v>14</v>
      </c>
      <c r="E408" s="21" t="s">
        <v>352</v>
      </c>
      <c r="F408" s="22" t="s">
        <v>852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511</v>
      </c>
      <c r="B409" s="18">
        <v>4322541000197</v>
      </c>
      <c r="C409" s="19" t="s">
        <v>853</v>
      </c>
      <c r="D409" s="20" t="s">
        <v>14</v>
      </c>
      <c r="E409" s="21" t="s">
        <v>352</v>
      </c>
      <c r="F409" s="22" t="s">
        <v>854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855</v>
      </c>
      <c r="B410" s="18">
        <v>8784976000104</v>
      </c>
      <c r="C410" s="19" t="s">
        <v>856</v>
      </c>
      <c r="D410" s="20" t="s">
        <v>40</v>
      </c>
      <c r="E410" s="21" t="s">
        <v>398</v>
      </c>
      <c r="F410" s="22" t="s">
        <v>857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858</v>
      </c>
      <c r="D411" s="20" t="s">
        <v>14</v>
      </c>
      <c r="E411" s="21" t="s">
        <v>352</v>
      </c>
      <c r="F411" s="22" t="s">
        <v>859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860</v>
      </c>
      <c r="B412" s="18">
        <v>679305220</v>
      </c>
      <c r="C412" s="19" t="s">
        <v>861</v>
      </c>
      <c r="D412" s="20" t="s">
        <v>14</v>
      </c>
      <c r="E412" s="21" t="s">
        <v>352</v>
      </c>
      <c r="F412" s="22" t="s">
        <v>862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863</v>
      </c>
      <c r="D413" s="20" t="s">
        <v>14</v>
      </c>
      <c r="E413" s="21" t="s">
        <v>352</v>
      </c>
      <c r="F413" s="22" t="s">
        <v>864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865</v>
      </c>
      <c r="B414" s="18">
        <v>40432544000147</v>
      </c>
      <c r="C414" s="19" t="s">
        <v>866</v>
      </c>
      <c r="D414" s="20" t="s">
        <v>14</v>
      </c>
      <c r="E414" s="21" t="s">
        <v>352</v>
      </c>
      <c r="F414" s="22" t="s">
        <v>867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868</v>
      </c>
      <c r="D415" s="20" t="s">
        <v>40</v>
      </c>
      <c r="E415" s="21" t="s">
        <v>402</v>
      </c>
      <c r="F415" s="22" t="s">
        <v>869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870</v>
      </c>
      <c r="D416" s="20" t="s">
        <v>40</v>
      </c>
      <c r="E416" s="21" t="s">
        <v>383</v>
      </c>
      <c r="F416" s="22" t="s">
        <v>871</v>
      </c>
      <c r="G416" s="23">
        <v>70680</v>
      </c>
      <c r="H416" s="23">
        <v>4200</v>
      </c>
      <c r="I416" s="23">
        <f>6000+3960+4200+4200</f>
        <v>18360</v>
      </c>
    </row>
    <row r="417" spans="1:9" s="25" customFormat="1" ht="36.75" customHeight="1">
      <c r="A417" s="17" t="s">
        <v>872</v>
      </c>
      <c r="B417" s="18">
        <v>60161175287</v>
      </c>
      <c r="C417" s="19" t="s">
        <v>873</v>
      </c>
      <c r="D417" s="20" t="s">
        <v>14</v>
      </c>
      <c r="E417" s="21" t="s">
        <v>352</v>
      </c>
      <c r="F417" s="22" t="s">
        <v>874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875</v>
      </c>
      <c r="B418" s="18">
        <v>33528004215</v>
      </c>
      <c r="C418" s="19" t="s">
        <v>876</v>
      </c>
      <c r="D418" s="20" t="s">
        <v>14</v>
      </c>
      <c r="E418" s="21" t="s">
        <v>352</v>
      </c>
      <c r="F418" s="22" t="s">
        <v>877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878</v>
      </c>
      <c r="B419" s="18">
        <v>41628624515</v>
      </c>
      <c r="C419" s="19" t="s">
        <v>879</v>
      </c>
      <c r="D419" s="20" t="s">
        <v>14</v>
      </c>
      <c r="E419" s="21" t="s">
        <v>352</v>
      </c>
      <c r="F419" s="22" t="s">
        <v>880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685</v>
      </c>
      <c r="B420" s="18">
        <v>4289455204</v>
      </c>
      <c r="C420" s="19" t="s">
        <v>881</v>
      </c>
      <c r="D420" s="20" t="s">
        <v>14</v>
      </c>
      <c r="E420" s="21" t="s">
        <v>352</v>
      </c>
      <c r="F420" s="22" t="s">
        <v>882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883</v>
      </c>
      <c r="B421" s="18">
        <v>23837708000105</v>
      </c>
      <c r="C421" s="19" t="s">
        <v>884</v>
      </c>
      <c r="D421" s="20" t="s">
        <v>40</v>
      </c>
      <c r="E421" s="21" t="s">
        <v>402</v>
      </c>
      <c r="F421" s="22" t="s">
        <v>885</v>
      </c>
      <c r="G421" s="23">
        <v>1380</v>
      </c>
      <c r="H421" s="23">
        <v>0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886</v>
      </c>
      <c r="G422" s="23">
        <v>23056</v>
      </c>
      <c r="H422" s="23">
        <v>0</v>
      </c>
      <c r="I422" s="23">
        <f>20040.62+2080.38</f>
        <v>22121</v>
      </c>
    </row>
    <row r="423" spans="1:9" s="25" customFormat="1" ht="36.75" customHeight="1">
      <c r="A423" s="17" t="s">
        <v>267</v>
      </c>
      <c r="B423" s="18" t="s">
        <v>268</v>
      </c>
      <c r="C423" s="19" t="s">
        <v>607</v>
      </c>
      <c r="D423" s="20" t="s">
        <v>14</v>
      </c>
      <c r="E423" s="21" t="s">
        <v>352</v>
      </c>
      <c r="F423" s="22" t="s">
        <v>887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888</v>
      </c>
      <c r="D424" s="20" t="s">
        <v>14</v>
      </c>
      <c r="E424" s="21" t="s">
        <v>352</v>
      </c>
      <c r="F424" s="22" t="s">
        <v>889</v>
      </c>
      <c r="G424" s="23">
        <v>310000</v>
      </c>
      <c r="H424" s="23">
        <v>0</v>
      </c>
      <c r="I424" s="23">
        <f>306639.36+2775.32</f>
        <v>309414.68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890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891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892</v>
      </c>
      <c r="G427" s="23">
        <v>5477251.05</v>
      </c>
      <c r="H427" s="23">
        <v>520803.56</v>
      </c>
      <c r="I427" s="23">
        <f>1923112.92+67427.69+2396180.71+520803.56</f>
        <v>4907524.88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893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894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895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896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897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898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899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900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901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902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903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904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905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906</v>
      </c>
      <c r="D441" s="20" t="s">
        <v>14</v>
      </c>
      <c r="E441" s="21" t="s">
        <v>352</v>
      </c>
      <c r="F441" s="22" t="s">
        <v>907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908</v>
      </c>
      <c r="G442" s="23">
        <v>1118562.52</v>
      </c>
      <c r="H442" s="23">
        <v>0</v>
      </c>
      <c r="I442" s="23">
        <f>850973.81+177438.09</f>
        <v>1028411.9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909</v>
      </c>
      <c r="G443" s="23">
        <v>2347018.76</v>
      </c>
      <c r="H443" s="23">
        <v>83.37</v>
      </c>
      <c r="I443" s="23">
        <f>1802357.09+1142.78+349618.42+83.37</f>
        <v>2153201.66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910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911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912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913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914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915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916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917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918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919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920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921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922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923</v>
      </c>
      <c r="D457" s="20" t="s">
        <v>14</v>
      </c>
      <c r="E457" s="21" t="s">
        <v>352</v>
      </c>
      <c r="F457" s="22" t="s">
        <v>924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925</v>
      </c>
      <c r="D458" s="20" t="s">
        <v>14</v>
      </c>
      <c r="E458" s="21" t="s">
        <v>352</v>
      </c>
      <c r="F458" s="22" t="s">
        <v>926</v>
      </c>
      <c r="G458" s="23">
        <v>441619.58</v>
      </c>
      <c r="H458" s="23">
        <v>1042.44</v>
      </c>
      <c r="I458" s="23">
        <f>414157.75+21765.05+1042.44</f>
        <v>436965.24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927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928</v>
      </c>
      <c r="B460" s="18">
        <v>92560830272</v>
      </c>
      <c r="C460" s="19" t="s">
        <v>929</v>
      </c>
      <c r="D460" s="20" t="s">
        <v>14</v>
      </c>
      <c r="E460" s="21" t="s">
        <v>352</v>
      </c>
      <c r="F460" s="22" t="s">
        <v>930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483</v>
      </c>
      <c r="B461" s="18">
        <v>73203661268</v>
      </c>
      <c r="C461" s="19" t="s">
        <v>931</v>
      </c>
      <c r="D461" s="20" t="s">
        <v>14</v>
      </c>
      <c r="E461" s="21" t="s">
        <v>352</v>
      </c>
      <c r="F461" s="22" t="s">
        <v>932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933</v>
      </c>
      <c r="B462" s="18">
        <v>40767558200</v>
      </c>
      <c r="C462" s="19" t="s">
        <v>934</v>
      </c>
      <c r="D462" s="20" t="s">
        <v>14</v>
      </c>
      <c r="E462" s="21" t="s">
        <v>352</v>
      </c>
      <c r="F462" s="22" t="s">
        <v>935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934</v>
      </c>
      <c r="D463" s="20" t="s">
        <v>14</v>
      </c>
      <c r="E463" s="21" t="s">
        <v>352</v>
      </c>
      <c r="F463" s="22" t="s">
        <v>936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937</v>
      </c>
      <c r="B464" s="18">
        <v>85712817268</v>
      </c>
      <c r="C464" s="19" t="s">
        <v>934</v>
      </c>
      <c r="D464" s="20" t="s">
        <v>14</v>
      </c>
      <c r="E464" s="21" t="s">
        <v>352</v>
      </c>
      <c r="F464" s="22" t="s">
        <v>938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691</v>
      </c>
      <c r="B465" s="18">
        <v>85082465791</v>
      </c>
      <c r="C465" s="19" t="s">
        <v>939</v>
      </c>
      <c r="D465" s="20" t="s">
        <v>14</v>
      </c>
      <c r="E465" s="21" t="s">
        <v>352</v>
      </c>
      <c r="F465" s="22" t="s">
        <v>940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941</v>
      </c>
      <c r="D466" s="20" t="s">
        <v>14</v>
      </c>
      <c r="E466" s="21" t="s">
        <v>352</v>
      </c>
      <c r="F466" s="22" t="s">
        <v>942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865</v>
      </c>
      <c r="B467" s="18">
        <v>40432544000147</v>
      </c>
      <c r="C467" s="19" t="s">
        <v>943</v>
      </c>
      <c r="D467" s="20" t="s">
        <v>14</v>
      </c>
      <c r="E467" s="21" t="s">
        <v>352</v>
      </c>
      <c r="F467" s="22" t="s">
        <v>944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945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946</v>
      </c>
      <c r="G469" s="23">
        <v>7699.32</v>
      </c>
      <c r="H469" s="23">
        <v>825.32</v>
      </c>
      <c r="I469" s="23">
        <f>6258.05+615.95+825.32</f>
        <v>7699.32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947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948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949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950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685</v>
      </c>
      <c r="B474" s="18">
        <v>4289455204</v>
      </c>
      <c r="C474" s="19" t="s">
        <v>951</v>
      </c>
      <c r="D474" s="20" t="s">
        <v>14</v>
      </c>
      <c r="E474" s="21" t="s">
        <v>352</v>
      </c>
      <c r="F474" s="22" t="s">
        <v>952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953</v>
      </c>
      <c r="D475" s="20" t="s">
        <v>14</v>
      </c>
      <c r="E475" s="21" t="s">
        <v>352</v>
      </c>
      <c r="F475" s="22" t="s">
        <v>954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955</v>
      </c>
      <c r="D476" s="20" t="s">
        <v>14</v>
      </c>
      <c r="E476" s="21" t="s">
        <v>352</v>
      </c>
      <c r="F476" s="22" t="s">
        <v>956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957</v>
      </c>
      <c r="D477" s="20" t="s">
        <v>14</v>
      </c>
      <c r="E477" s="21" t="s">
        <v>352</v>
      </c>
      <c r="F477" s="22" t="s">
        <v>958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959</v>
      </c>
      <c r="D478" s="20" t="s">
        <v>14</v>
      </c>
      <c r="E478" s="21" t="s">
        <v>960</v>
      </c>
      <c r="F478" s="22" t="s">
        <v>961</v>
      </c>
      <c r="G478" s="23">
        <f>57338.68+50000</f>
        <v>107338.68</v>
      </c>
      <c r="H478" s="23">
        <v>11430.25</v>
      </c>
      <c r="I478" s="23">
        <f>3043.33+10812.15+10916.31+10645.08+16414.92+5311.2+11430.25</f>
        <v>68573.23999999999</v>
      </c>
    </row>
    <row r="479" spans="1:9" s="25" customFormat="1" ht="36.75" customHeight="1">
      <c r="A479" s="17" t="s">
        <v>778</v>
      </c>
      <c r="B479" s="18">
        <v>17693454420</v>
      </c>
      <c r="C479" s="19" t="s">
        <v>962</v>
      </c>
      <c r="D479" s="20" t="s">
        <v>14</v>
      </c>
      <c r="E479" s="21" t="s">
        <v>352</v>
      </c>
      <c r="F479" s="22" t="s">
        <v>963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790</v>
      </c>
      <c r="B480" s="18">
        <v>43719996204</v>
      </c>
      <c r="C480" s="19" t="s">
        <v>962</v>
      </c>
      <c r="D480" s="20" t="s">
        <v>14</v>
      </c>
      <c r="E480" s="21" t="s">
        <v>352</v>
      </c>
      <c r="F480" s="22" t="s">
        <v>964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793</v>
      </c>
      <c r="B481" s="18">
        <v>20194358291</v>
      </c>
      <c r="C481" s="19" t="s">
        <v>962</v>
      </c>
      <c r="D481" s="20" t="s">
        <v>14</v>
      </c>
      <c r="E481" s="21" t="s">
        <v>352</v>
      </c>
      <c r="F481" s="22" t="s">
        <v>965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966</v>
      </c>
      <c r="B482" s="18">
        <v>74092049234</v>
      </c>
      <c r="C482" s="19" t="s">
        <v>962</v>
      </c>
      <c r="D482" s="20" t="s">
        <v>14</v>
      </c>
      <c r="E482" s="21" t="s">
        <v>352</v>
      </c>
      <c r="F482" s="22" t="s">
        <v>967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968</v>
      </c>
      <c r="B483" s="18">
        <v>59670460204</v>
      </c>
      <c r="C483" s="19" t="s">
        <v>962</v>
      </c>
      <c r="D483" s="20" t="s">
        <v>14</v>
      </c>
      <c r="E483" s="21" t="s">
        <v>352</v>
      </c>
      <c r="F483" s="22" t="s">
        <v>969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786</v>
      </c>
      <c r="B484" s="18">
        <v>7618522200</v>
      </c>
      <c r="C484" s="19" t="s">
        <v>970</v>
      </c>
      <c r="D484" s="20" t="s">
        <v>14</v>
      </c>
      <c r="E484" s="21" t="s">
        <v>352</v>
      </c>
      <c r="F484" s="22" t="s">
        <v>971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970</v>
      </c>
      <c r="D485" s="20" t="s">
        <v>14</v>
      </c>
      <c r="E485" s="21" t="s">
        <v>352</v>
      </c>
      <c r="F485" s="22" t="s">
        <v>972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973</v>
      </c>
      <c r="B486" s="18">
        <v>7455186215</v>
      </c>
      <c r="C486" s="19" t="s">
        <v>974</v>
      </c>
      <c r="D486" s="20" t="s">
        <v>14</v>
      </c>
      <c r="E486" s="21" t="s">
        <v>352</v>
      </c>
      <c r="F486" s="22" t="s">
        <v>975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976</v>
      </c>
      <c r="B487" s="18">
        <v>70622485172</v>
      </c>
      <c r="C487" s="19" t="s">
        <v>977</v>
      </c>
      <c r="D487" s="20" t="s">
        <v>14</v>
      </c>
      <c r="E487" s="21" t="s">
        <v>352</v>
      </c>
      <c r="F487" s="22" t="s">
        <v>978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979</v>
      </c>
      <c r="B488" s="18">
        <v>38477858268</v>
      </c>
      <c r="C488" s="19" t="s">
        <v>980</v>
      </c>
      <c r="D488" s="20" t="s">
        <v>14</v>
      </c>
      <c r="E488" s="21" t="s">
        <v>352</v>
      </c>
      <c r="F488" s="22" t="s">
        <v>981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982</v>
      </c>
      <c r="D489" s="20" t="s">
        <v>14</v>
      </c>
      <c r="E489" s="21" t="s">
        <v>352</v>
      </c>
      <c r="F489" s="22" t="s">
        <v>983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691</v>
      </c>
      <c r="B490" s="18">
        <v>85082465791</v>
      </c>
      <c r="C490" s="19" t="s">
        <v>984</v>
      </c>
      <c r="D490" s="20" t="s">
        <v>14</v>
      </c>
      <c r="E490" s="21" t="s">
        <v>352</v>
      </c>
      <c r="F490" s="22" t="s">
        <v>985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986</v>
      </c>
      <c r="B491" s="18">
        <v>23993251253</v>
      </c>
      <c r="C491" s="19" t="s">
        <v>984</v>
      </c>
      <c r="D491" s="20" t="s">
        <v>14</v>
      </c>
      <c r="E491" s="21" t="s">
        <v>352</v>
      </c>
      <c r="F491" s="22" t="s">
        <v>987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661</v>
      </c>
      <c r="B492" s="18">
        <v>3423958740</v>
      </c>
      <c r="C492" s="19" t="s">
        <v>984</v>
      </c>
      <c r="D492" s="20" t="s">
        <v>14</v>
      </c>
      <c r="E492" s="21" t="s">
        <v>352</v>
      </c>
      <c r="F492" s="22" t="s">
        <v>988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444</v>
      </c>
      <c r="B493" s="18">
        <v>1906169000178</v>
      </c>
      <c r="C493" s="19" t="s">
        <v>989</v>
      </c>
      <c r="D493" s="20" t="s">
        <v>40</v>
      </c>
      <c r="E493" s="21" t="s">
        <v>402</v>
      </c>
      <c r="F493" s="22" t="s">
        <v>990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991</v>
      </c>
      <c r="D494" s="20" t="s">
        <v>14</v>
      </c>
      <c r="E494" s="21" t="s">
        <v>352</v>
      </c>
      <c r="F494" s="22" t="s">
        <v>992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993</v>
      </c>
      <c r="B495" s="18">
        <v>27283470263</v>
      </c>
      <c r="C495" s="19" t="s">
        <v>994</v>
      </c>
      <c r="D495" s="20" t="s">
        <v>14</v>
      </c>
      <c r="E495" s="21" t="s">
        <v>352</v>
      </c>
      <c r="F495" s="22" t="s">
        <v>995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996</v>
      </c>
      <c r="B496" s="18">
        <v>7579721287</v>
      </c>
      <c r="C496" s="19" t="s">
        <v>994</v>
      </c>
      <c r="D496" s="20" t="s">
        <v>14</v>
      </c>
      <c r="E496" s="21" t="s">
        <v>352</v>
      </c>
      <c r="F496" s="22" t="s">
        <v>997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998</v>
      </c>
      <c r="B497" s="18">
        <v>27437523272</v>
      </c>
      <c r="C497" s="19" t="s">
        <v>994</v>
      </c>
      <c r="D497" s="20" t="s">
        <v>14</v>
      </c>
      <c r="E497" s="21" t="s">
        <v>352</v>
      </c>
      <c r="F497" s="22" t="s">
        <v>999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1000</v>
      </c>
      <c r="B498" s="18">
        <v>27348733204</v>
      </c>
      <c r="C498" s="19" t="s">
        <v>994</v>
      </c>
      <c r="D498" s="20" t="s">
        <v>14</v>
      </c>
      <c r="E498" s="21" t="s">
        <v>352</v>
      </c>
      <c r="F498" s="22" t="s">
        <v>1001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976</v>
      </c>
      <c r="B499" s="18">
        <v>70622485172</v>
      </c>
      <c r="C499" s="19" t="s">
        <v>1002</v>
      </c>
      <c r="D499" s="20" t="s">
        <v>14</v>
      </c>
      <c r="E499" s="21" t="s">
        <v>352</v>
      </c>
      <c r="F499" s="22" t="s">
        <v>1003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786</v>
      </c>
      <c r="B500" s="18">
        <v>7618522200</v>
      </c>
      <c r="C500" s="19" t="s">
        <v>1004</v>
      </c>
      <c r="D500" s="20" t="s">
        <v>14</v>
      </c>
      <c r="E500" s="21" t="s">
        <v>352</v>
      </c>
      <c r="F500" s="22" t="s">
        <v>1005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1004</v>
      </c>
      <c r="D501" s="20" t="s">
        <v>14</v>
      </c>
      <c r="E501" s="21" t="s">
        <v>352</v>
      </c>
      <c r="F501" s="22" t="s">
        <v>1006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1007</v>
      </c>
      <c r="D502" s="20" t="s">
        <v>14</v>
      </c>
      <c r="E502" s="21" t="s">
        <v>352</v>
      </c>
      <c r="F502" s="22" t="s">
        <v>1008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1009</v>
      </c>
      <c r="B503" s="18">
        <v>5357594000106</v>
      </c>
      <c r="C503" s="19" t="s">
        <v>1010</v>
      </c>
      <c r="D503" s="20" t="s">
        <v>40</v>
      </c>
      <c r="E503" s="21" t="s">
        <v>383</v>
      </c>
      <c r="F503" s="22" t="s">
        <v>1011</v>
      </c>
      <c r="G503" s="23">
        <v>199284.65</v>
      </c>
      <c r="H503" s="23">
        <v>-2171.15</v>
      </c>
      <c r="I503" s="23">
        <f>197376.71-12632.1-2171.15</f>
        <v>182573.46</v>
      </c>
    </row>
    <row r="504" spans="1:9" s="25" customFormat="1" ht="36.75" customHeight="1">
      <c r="A504" s="17" t="s">
        <v>1012</v>
      </c>
      <c r="B504" s="18">
        <v>3341024000100</v>
      </c>
      <c r="C504" s="19" t="s">
        <v>1013</v>
      </c>
      <c r="D504" s="20" t="s">
        <v>14</v>
      </c>
      <c r="E504" s="21" t="s">
        <v>352</v>
      </c>
      <c r="F504" s="22" t="s">
        <v>1014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1015</v>
      </c>
      <c r="B505" s="18">
        <v>23977817272</v>
      </c>
      <c r="C505" s="19" t="s">
        <v>1016</v>
      </c>
      <c r="D505" s="20" t="s">
        <v>14</v>
      </c>
      <c r="E505" s="21" t="s">
        <v>352</v>
      </c>
      <c r="F505" s="22" t="s">
        <v>1017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1015</v>
      </c>
      <c r="B506" s="18">
        <v>23977817272</v>
      </c>
      <c r="C506" s="19" t="s">
        <v>1016</v>
      </c>
      <c r="D506" s="20" t="s">
        <v>14</v>
      </c>
      <c r="E506" s="21" t="s">
        <v>352</v>
      </c>
      <c r="F506" s="22" t="s">
        <v>1018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1019</v>
      </c>
      <c r="B507" s="18">
        <v>31331009200</v>
      </c>
      <c r="C507" s="19" t="s">
        <v>1020</v>
      </c>
      <c r="D507" s="20" t="s">
        <v>14</v>
      </c>
      <c r="E507" s="21" t="s">
        <v>352</v>
      </c>
      <c r="F507" s="22" t="s">
        <v>1021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1022</v>
      </c>
      <c r="B508" s="18">
        <v>71521755272</v>
      </c>
      <c r="C508" s="19" t="s">
        <v>1020</v>
      </c>
      <c r="D508" s="20" t="s">
        <v>14</v>
      </c>
      <c r="E508" s="21" t="s">
        <v>352</v>
      </c>
      <c r="F508" s="22" t="s">
        <v>1023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841</v>
      </c>
      <c r="B509" s="18">
        <v>23861690225</v>
      </c>
      <c r="C509" s="19" t="s">
        <v>1024</v>
      </c>
      <c r="D509" s="20" t="s">
        <v>14</v>
      </c>
      <c r="E509" s="21" t="s">
        <v>352</v>
      </c>
      <c r="F509" s="22" t="s">
        <v>1025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1026</v>
      </c>
      <c r="B510" s="18">
        <v>3570571637</v>
      </c>
      <c r="C510" s="19" t="s">
        <v>1027</v>
      </c>
      <c r="D510" s="20" t="s">
        <v>14</v>
      </c>
      <c r="E510" s="21" t="s">
        <v>352</v>
      </c>
      <c r="F510" s="22" t="s">
        <v>1028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655</v>
      </c>
      <c r="B511" s="18">
        <v>265674743</v>
      </c>
      <c r="C511" s="19" t="s">
        <v>1029</v>
      </c>
      <c r="D511" s="20" t="s">
        <v>14</v>
      </c>
      <c r="E511" s="21" t="s">
        <v>352</v>
      </c>
      <c r="F511" s="22" t="s">
        <v>1030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1031</v>
      </c>
      <c r="B512" s="18">
        <v>34509968272</v>
      </c>
      <c r="C512" s="19" t="s">
        <v>1032</v>
      </c>
      <c r="D512" s="20" t="s">
        <v>14</v>
      </c>
      <c r="E512" s="21" t="s">
        <v>352</v>
      </c>
      <c r="F512" s="22" t="s">
        <v>1033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1034</v>
      </c>
      <c r="B513" s="18">
        <v>5342580000119</v>
      </c>
      <c r="C513" s="19" t="s">
        <v>1035</v>
      </c>
      <c r="D513" s="20" t="s">
        <v>40</v>
      </c>
      <c r="E513" s="21" t="s">
        <v>398</v>
      </c>
      <c r="F513" s="22" t="s">
        <v>1036</v>
      </c>
      <c r="G513" s="23">
        <v>954000</v>
      </c>
      <c r="H513" s="23">
        <v>33828.31</v>
      </c>
      <c r="I513" s="23">
        <f>295874.29+175294.71+167263.96+169507.73+33828.31</f>
        <v>841769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1037</v>
      </c>
      <c r="D514" s="20" t="s">
        <v>40</v>
      </c>
      <c r="E514" s="21" t="s">
        <v>383</v>
      </c>
      <c r="F514" s="22" t="s">
        <v>1038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1039</v>
      </c>
      <c r="D515" s="20" t="s">
        <v>14</v>
      </c>
      <c r="E515" s="21" t="s">
        <v>352</v>
      </c>
      <c r="F515" s="22" t="s">
        <v>1040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472</v>
      </c>
      <c r="B516" s="18">
        <v>13014296000141</v>
      </c>
      <c r="C516" s="19" t="s">
        <v>1041</v>
      </c>
      <c r="D516" s="20" t="s">
        <v>40</v>
      </c>
      <c r="E516" s="21" t="s">
        <v>398</v>
      </c>
      <c r="F516" s="22" t="s">
        <v>1042</v>
      </c>
      <c r="G516" s="23">
        <v>238</v>
      </c>
      <c r="H516" s="23">
        <v>0</v>
      </c>
      <c r="I516" s="23">
        <v>238</v>
      </c>
    </row>
    <row r="517" spans="1:9" s="25" customFormat="1" ht="36.75" customHeight="1">
      <c r="A517" s="17" t="s">
        <v>411</v>
      </c>
      <c r="B517" s="18">
        <v>7986747000100</v>
      </c>
      <c r="C517" s="19" t="s">
        <v>1043</v>
      </c>
      <c r="D517" s="20" t="s">
        <v>40</v>
      </c>
      <c r="E517" s="21" t="s">
        <v>398</v>
      </c>
      <c r="F517" s="22" t="s">
        <v>1044</v>
      </c>
      <c r="G517" s="23">
        <v>38000</v>
      </c>
      <c r="H517" s="23">
        <v>0</v>
      </c>
      <c r="I517" s="23">
        <v>38000</v>
      </c>
    </row>
    <row r="518" spans="1:9" s="25" customFormat="1" ht="36.75" customHeight="1">
      <c r="A518" s="17" t="s">
        <v>1045</v>
      </c>
      <c r="B518" s="18">
        <v>18386935000113</v>
      </c>
      <c r="C518" s="19" t="s">
        <v>1046</v>
      </c>
      <c r="D518" s="20" t="s">
        <v>40</v>
      </c>
      <c r="E518" s="21" t="s">
        <v>398</v>
      </c>
      <c r="F518" s="22" t="s">
        <v>1047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1048</v>
      </c>
      <c r="B519" s="18">
        <v>6326436000151</v>
      </c>
      <c r="C519" s="19" t="s">
        <v>1049</v>
      </c>
      <c r="D519" s="20" t="s">
        <v>40</v>
      </c>
      <c r="E519" s="21" t="s">
        <v>398</v>
      </c>
      <c r="F519" s="22" t="s">
        <v>1050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472</v>
      </c>
      <c r="B520" s="18">
        <v>13014296000141</v>
      </c>
      <c r="C520" s="19" t="s">
        <v>1051</v>
      </c>
      <c r="D520" s="20" t="s">
        <v>40</v>
      </c>
      <c r="E520" s="21" t="s">
        <v>398</v>
      </c>
      <c r="F520" s="22" t="s">
        <v>1052</v>
      </c>
      <c r="G520" s="23">
        <v>680</v>
      </c>
      <c r="H520" s="23">
        <v>0</v>
      </c>
      <c r="I520" s="23">
        <v>680</v>
      </c>
    </row>
    <row r="521" spans="1:9" s="25" customFormat="1" ht="36.75" customHeight="1">
      <c r="A521" s="17" t="s">
        <v>455</v>
      </c>
      <c r="B521" s="18">
        <v>4003942000184</v>
      </c>
      <c r="C521" s="19" t="s">
        <v>1053</v>
      </c>
      <c r="D521" s="20" t="s">
        <v>40</v>
      </c>
      <c r="E521" s="21" t="s">
        <v>398</v>
      </c>
      <c r="F521" s="22" t="s">
        <v>1054</v>
      </c>
      <c r="G521" s="23">
        <v>2846</v>
      </c>
      <c r="H521" s="23">
        <v>0</v>
      </c>
      <c r="I521" s="23">
        <v>2846</v>
      </c>
    </row>
    <row r="522" spans="1:9" s="25" customFormat="1" ht="36.75" customHeight="1">
      <c r="A522" s="17" t="s">
        <v>1055</v>
      </c>
      <c r="B522" s="18">
        <v>8228010000433</v>
      </c>
      <c r="C522" s="19" t="s">
        <v>1056</v>
      </c>
      <c r="D522" s="20" t="s">
        <v>40</v>
      </c>
      <c r="E522" s="21" t="s">
        <v>398</v>
      </c>
      <c r="F522" s="22" t="s">
        <v>1057</v>
      </c>
      <c r="G522" s="23">
        <v>37412.5</v>
      </c>
      <c r="H522" s="23">
        <v>0</v>
      </c>
      <c r="I522" s="23">
        <v>37412.5</v>
      </c>
    </row>
    <row r="523" spans="1:9" s="25" customFormat="1" ht="36.75" customHeight="1">
      <c r="A523" s="17" t="s">
        <v>1022</v>
      </c>
      <c r="B523" s="18">
        <v>71521755272</v>
      </c>
      <c r="C523" s="19" t="s">
        <v>1058</v>
      </c>
      <c r="D523" s="20" t="s">
        <v>14</v>
      </c>
      <c r="E523" s="21" t="s">
        <v>352</v>
      </c>
      <c r="F523" s="22" t="s">
        <v>1059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1060</v>
      </c>
      <c r="B524" s="18">
        <v>43870295287</v>
      </c>
      <c r="C524" s="19" t="s">
        <v>1061</v>
      </c>
      <c r="D524" s="20" t="s">
        <v>14</v>
      </c>
      <c r="E524" s="21" t="s">
        <v>352</v>
      </c>
      <c r="F524" s="22" t="s">
        <v>1062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1063</v>
      </c>
      <c r="B525" s="18">
        <v>46533982087</v>
      </c>
      <c r="C525" s="19" t="s">
        <v>1064</v>
      </c>
      <c r="D525" s="20" t="s">
        <v>14</v>
      </c>
      <c r="E525" s="21" t="s">
        <v>352</v>
      </c>
      <c r="F525" s="22" t="s">
        <v>1065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1066</v>
      </c>
      <c r="B526" s="18">
        <v>49184547120</v>
      </c>
      <c r="C526" s="19" t="s">
        <v>1064</v>
      </c>
      <c r="D526" s="20" t="s">
        <v>14</v>
      </c>
      <c r="E526" s="21" t="s">
        <v>352</v>
      </c>
      <c r="F526" s="22" t="s">
        <v>1067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1068</v>
      </c>
      <c r="B527" s="18">
        <v>80031471153</v>
      </c>
      <c r="C527" s="19" t="s">
        <v>1064</v>
      </c>
      <c r="D527" s="20" t="s">
        <v>14</v>
      </c>
      <c r="E527" s="21" t="s">
        <v>352</v>
      </c>
      <c r="F527" s="22" t="s">
        <v>1069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1070</v>
      </c>
      <c r="B528" s="18">
        <v>57953520125</v>
      </c>
      <c r="C528" s="19" t="s">
        <v>1064</v>
      </c>
      <c r="D528" s="20" t="s">
        <v>14</v>
      </c>
      <c r="E528" s="21" t="s">
        <v>352</v>
      </c>
      <c r="F528" s="22" t="s">
        <v>1071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976</v>
      </c>
      <c r="B529" s="18">
        <v>70622485172</v>
      </c>
      <c r="C529" s="19" t="s">
        <v>1072</v>
      </c>
      <c r="D529" s="20" t="s">
        <v>14</v>
      </c>
      <c r="E529" s="21" t="s">
        <v>352</v>
      </c>
      <c r="F529" s="22" t="s">
        <v>1073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1074</v>
      </c>
      <c r="D530" s="20" t="s">
        <v>14</v>
      </c>
      <c r="E530" s="21" t="s">
        <v>352</v>
      </c>
      <c r="F530" s="22" t="s">
        <v>1075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1076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1077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1078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1079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1080</v>
      </c>
      <c r="G535" s="23">
        <v>1171713.3</v>
      </c>
      <c r="H535" s="23">
        <v>188537.72</v>
      </c>
      <c r="I535" s="23">
        <f>888463.06+188537.72</f>
        <v>1077000.78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1081</v>
      </c>
      <c r="G536" s="23">
        <v>2324559.35</v>
      </c>
      <c r="H536" s="23">
        <v>349701.79</v>
      </c>
      <c r="I536" s="23">
        <f>1781083.54+1142.78+349701.79</f>
        <v>2131928.11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1082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1083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1084</v>
      </c>
      <c r="G539" s="23">
        <v>23626.7</v>
      </c>
      <c r="H539" s="23">
        <v>4465.3</v>
      </c>
      <c r="I539" s="23">
        <f>17154.52+4465.3</f>
        <v>21619.82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1085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607</v>
      </c>
      <c r="D541" s="20" t="s">
        <v>14</v>
      </c>
      <c r="E541" s="21" t="s">
        <v>352</v>
      </c>
      <c r="F541" s="22" t="s">
        <v>1086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1087</v>
      </c>
      <c r="G542" s="23">
        <v>5384662.3</v>
      </c>
      <c r="H542" s="23">
        <v>2914888.85</v>
      </c>
      <c r="I542" s="23">
        <f>1838769.14+57187.21+3473.44+2914888.85</f>
        <v>4814318.64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1088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1089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1090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1091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1092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1093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1094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1095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1096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1097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1098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1099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1100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1101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1102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906</v>
      </c>
      <c r="D558" s="20" t="s">
        <v>14</v>
      </c>
      <c r="E558" s="21" t="s">
        <v>352</v>
      </c>
      <c r="F558" s="22" t="s">
        <v>1103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1104</v>
      </c>
      <c r="G559" s="23">
        <v>305000</v>
      </c>
      <c r="H559" s="23">
        <v>2775.32</v>
      </c>
      <c r="I559" s="23">
        <f>301639.36+2775.32</f>
        <v>304414.68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1105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1106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1107</v>
      </c>
      <c r="D562" s="20" t="s">
        <v>14</v>
      </c>
      <c r="E562" s="21" t="s">
        <v>352</v>
      </c>
      <c r="F562" s="22" t="s">
        <v>1108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1109</v>
      </c>
      <c r="D563" s="20" t="s">
        <v>14</v>
      </c>
      <c r="E563" s="21" t="s">
        <v>352</v>
      </c>
      <c r="F563" s="22" t="s">
        <v>1110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1109</v>
      </c>
      <c r="D564" s="20" t="s">
        <v>14</v>
      </c>
      <c r="E564" s="21" t="s">
        <v>352</v>
      </c>
      <c r="F564" s="22" t="s">
        <v>1111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1109</v>
      </c>
      <c r="D565" s="20" t="s">
        <v>14</v>
      </c>
      <c r="E565" s="21" t="s">
        <v>352</v>
      </c>
      <c r="F565" s="22" t="s">
        <v>1112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1113</v>
      </c>
      <c r="D566" s="20" t="s">
        <v>14</v>
      </c>
      <c r="E566" s="21" t="s">
        <v>352</v>
      </c>
      <c r="F566" s="22" t="s">
        <v>1114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786</v>
      </c>
      <c r="B567" s="18">
        <v>7618522200</v>
      </c>
      <c r="C567" s="19" t="s">
        <v>1113</v>
      </c>
      <c r="D567" s="20" t="s">
        <v>14</v>
      </c>
      <c r="E567" s="21" t="s">
        <v>352</v>
      </c>
      <c r="F567" s="22" t="s">
        <v>1115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1116</v>
      </c>
      <c r="B568" s="18">
        <v>67688551072</v>
      </c>
      <c r="C568" s="19" t="s">
        <v>1117</v>
      </c>
      <c r="D568" s="20" t="s">
        <v>14</v>
      </c>
      <c r="E568" s="21" t="s">
        <v>352</v>
      </c>
      <c r="F568" s="22" t="s">
        <v>1118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1119</v>
      </c>
      <c r="B569" s="18">
        <v>4997336220</v>
      </c>
      <c r="C569" s="19" t="s">
        <v>1120</v>
      </c>
      <c r="D569" s="20" t="s">
        <v>14</v>
      </c>
      <c r="E569" s="21" t="s">
        <v>352</v>
      </c>
      <c r="F569" s="22" t="s">
        <v>1121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1122</v>
      </c>
      <c r="B570" s="18">
        <v>52466884291</v>
      </c>
      <c r="C570" s="19" t="s">
        <v>1120</v>
      </c>
      <c r="D570" s="20" t="s">
        <v>14</v>
      </c>
      <c r="E570" s="21" t="s">
        <v>352</v>
      </c>
      <c r="F570" s="22" t="s">
        <v>1123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1124</v>
      </c>
      <c r="B571" s="18">
        <v>40667790268</v>
      </c>
      <c r="C571" s="19" t="s">
        <v>1125</v>
      </c>
      <c r="D571" s="20" t="s">
        <v>14</v>
      </c>
      <c r="E571" s="21" t="s">
        <v>352</v>
      </c>
      <c r="F571" s="22" t="s">
        <v>1126</v>
      </c>
      <c r="G571" s="23">
        <v>1819.22</v>
      </c>
      <c r="H571" s="23">
        <v>0</v>
      </c>
      <c r="I571" s="23">
        <v>1819.22</v>
      </c>
    </row>
    <row r="572" spans="1:9" s="28" customFormat="1" ht="36.75" customHeight="1">
      <c r="A572" s="17" t="s">
        <v>267</v>
      </c>
      <c r="B572" s="18" t="s">
        <v>268</v>
      </c>
      <c r="C572" s="19" t="s">
        <v>1127</v>
      </c>
      <c r="D572" s="20" t="s">
        <v>14</v>
      </c>
      <c r="E572" s="21" t="s">
        <v>352</v>
      </c>
      <c r="F572" s="22" t="s">
        <v>1128</v>
      </c>
      <c r="G572" s="23">
        <v>598739.29</v>
      </c>
      <c r="H572" s="23">
        <v>30616.26</v>
      </c>
      <c r="I572" s="23">
        <f>562447.39+507.28+651.14+30616.26</f>
        <v>594222.0700000001</v>
      </c>
    </row>
    <row r="573" spans="1:12" s="25" customFormat="1" ht="36.75" customHeight="1">
      <c r="A573" s="17" t="s">
        <v>267</v>
      </c>
      <c r="B573" s="18" t="s">
        <v>268</v>
      </c>
      <c r="C573" s="19" t="s">
        <v>1127</v>
      </c>
      <c r="D573" s="20" t="s">
        <v>14</v>
      </c>
      <c r="E573" s="21" t="s">
        <v>352</v>
      </c>
      <c r="F573" s="22" t="s">
        <v>1129</v>
      </c>
      <c r="G573" s="23">
        <v>444036.35</v>
      </c>
      <c r="H573" s="23">
        <v>0</v>
      </c>
      <c r="I573" s="23">
        <v>444036.35</v>
      </c>
      <c r="L573" s="29"/>
    </row>
    <row r="574" spans="1:9" s="25" customFormat="1" ht="36.75" customHeight="1">
      <c r="A574" s="17" t="s">
        <v>267</v>
      </c>
      <c r="B574" s="18" t="s">
        <v>268</v>
      </c>
      <c r="C574" s="19" t="s">
        <v>1107</v>
      </c>
      <c r="D574" s="20" t="s">
        <v>14</v>
      </c>
      <c r="E574" s="21" t="s">
        <v>352</v>
      </c>
      <c r="F574" s="22" t="s">
        <v>1130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1107</v>
      </c>
      <c r="D575" s="20" t="s">
        <v>14</v>
      </c>
      <c r="E575" s="21" t="s">
        <v>352</v>
      </c>
      <c r="F575" s="22" t="s">
        <v>1131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1127</v>
      </c>
      <c r="D576" s="20" t="s">
        <v>14</v>
      </c>
      <c r="E576" s="21" t="s">
        <v>352</v>
      </c>
      <c r="F576" s="22" t="s">
        <v>1132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1127</v>
      </c>
      <c r="D577" s="20" t="s">
        <v>14</v>
      </c>
      <c r="E577" s="21" t="s">
        <v>352</v>
      </c>
      <c r="F577" s="22" t="s">
        <v>1133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1127</v>
      </c>
      <c r="D578" s="20" t="s">
        <v>14</v>
      </c>
      <c r="E578" s="21" t="s">
        <v>352</v>
      </c>
      <c r="F578" s="22" t="s">
        <v>1134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1127</v>
      </c>
      <c r="D579" s="20" t="s">
        <v>14</v>
      </c>
      <c r="E579" s="21" t="s">
        <v>352</v>
      </c>
      <c r="F579" s="22" t="s">
        <v>1135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1127</v>
      </c>
      <c r="D580" s="20" t="s">
        <v>14</v>
      </c>
      <c r="E580" s="21" t="s">
        <v>352</v>
      </c>
      <c r="F580" s="22" t="s">
        <v>1136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1127</v>
      </c>
      <c r="D581" s="20" t="s">
        <v>14</v>
      </c>
      <c r="E581" s="21" t="s">
        <v>352</v>
      </c>
      <c r="F581" s="22" t="s">
        <v>1137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1127</v>
      </c>
      <c r="D582" s="20" t="s">
        <v>14</v>
      </c>
      <c r="E582" s="21" t="s">
        <v>352</v>
      </c>
      <c r="F582" s="22" t="s">
        <v>1138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1127</v>
      </c>
      <c r="D583" s="20" t="s">
        <v>14</v>
      </c>
      <c r="E583" s="21" t="s">
        <v>352</v>
      </c>
      <c r="F583" s="22" t="s">
        <v>1139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906</v>
      </c>
      <c r="D584" s="20" t="s">
        <v>14</v>
      </c>
      <c r="E584" s="21" t="s">
        <v>352</v>
      </c>
      <c r="F584" s="22" t="s">
        <v>1140</v>
      </c>
      <c r="G584" s="23">
        <v>2345.41</v>
      </c>
      <c r="H584" s="23">
        <v>0</v>
      </c>
      <c r="I584" s="23">
        <v>2345.41</v>
      </c>
    </row>
    <row r="585" spans="1:33" s="31" customFormat="1" ht="47.25" customHeight="1">
      <c r="A585" s="17" t="s">
        <v>221</v>
      </c>
      <c r="B585" s="18">
        <v>4646337000121</v>
      </c>
      <c r="C585" s="30" t="s">
        <v>1141</v>
      </c>
      <c r="D585" s="20" t="s">
        <v>40</v>
      </c>
      <c r="E585" s="21" t="s">
        <v>402</v>
      </c>
      <c r="F585" s="22" t="s">
        <v>1142</v>
      </c>
      <c r="G585" s="23">
        <v>980</v>
      </c>
      <c r="H585" s="23">
        <v>0</v>
      </c>
      <c r="I585" s="23">
        <v>980</v>
      </c>
      <c r="AG585" s="32"/>
    </row>
    <row r="586" spans="1:33" s="31" customFormat="1" ht="36.75" customHeight="1">
      <c r="A586" s="17" t="s">
        <v>1143</v>
      </c>
      <c r="B586" s="18">
        <v>11514554000123</v>
      </c>
      <c r="C586" s="30" t="s">
        <v>1144</v>
      </c>
      <c r="D586" s="20" t="s">
        <v>40</v>
      </c>
      <c r="E586" s="21" t="s">
        <v>398</v>
      </c>
      <c r="F586" s="22" t="s">
        <v>1145</v>
      </c>
      <c r="G586" s="23">
        <v>13191.36</v>
      </c>
      <c r="H586" s="23">
        <v>0</v>
      </c>
      <c r="I586" s="23">
        <v>13191.36</v>
      </c>
      <c r="AG586" s="32"/>
    </row>
    <row r="587" spans="1:33" s="31" customFormat="1" ht="36.75" customHeight="1">
      <c r="A587" s="17" t="s">
        <v>1146</v>
      </c>
      <c r="B587" s="18">
        <v>26148145000128</v>
      </c>
      <c r="C587" s="30" t="s">
        <v>1147</v>
      </c>
      <c r="D587" s="20" t="s">
        <v>40</v>
      </c>
      <c r="E587" s="21" t="s">
        <v>402</v>
      </c>
      <c r="F587" s="22" t="s">
        <v>1148</v>
      </c>
      <c r="G587" s="23">
        <v>250</v>
      </c>
      <c r="H587" s="23">
        <v>0</v>
      </c>
      <c r="I587" s="23">
        <v>250</v>
      </c>
      <c r="AG587" s="32"/>
    </row>
    <row r="588" spans="1:33" s="31" customFormat="1" ht="43.5" customHeight="1">
      <c r="A588" s="17" t="s">
        <v>1149</v>
      </c>
      <c r="B588" s="18">
        <v>32301602000175</v>
      </c>
      <c r="C588" s="30" t="s">
        <v>1150</v>
      </c>
      <c r="D588" s="20" t="s">
        <v>40</v>
      </c>
      <c r="E588" s="21" t="s">
        <v>398</v>
      </c>
      <c r="F588" s="22" t="s">
        <v>1151</v>
      </c>
      <c r="G588" s="23">
        <v>4475.9</v>
      </c>
      <c r="H588" s="23">
        <v>0</v>
      </c>
      <c r="I588" s="23">
        <v>4475.9</v>
      </c>
      <c r="AG588" s="32"/>
    </row>
    <row r="589" spans="1:33" s="31" customFormat="1" ht="36.75" customHeight="1">
      <c r="A589" s="17" t="s">
        <v>865</v>
      </c>
      <c r="B589" s="18">
        <v>40432544000147</v>
      </c>
      <c r="C589" s="30" t="s">
        <v>1152</v>
      </c>
      <c r="D589" s="20" t="s">
        <v>14</v>
      </c>
      <c r="E589" s="21" t="s">
        <v>352</v>
      </c>
      <c r="F589" s="22" t="s">
        <v>1153</v>
      </c>
      <c r="G589" s="23">
        <v>188.48</v>
      </c>
      <c r="H589" s="23">
        <v>0</v>
      </c>
      <c r="I589" s="23">
        <v>188.47</v>
      </c>
      <c r="AG589" s="32"/>
    </row>
    <row r="590" spans="1:33" s="31" customFormat="1" ht="43.5" customHeight="1">
      <c r="A590" s="17" t="s">
        <v>1154</v>
      </c>
      <c r="B590" s="18">
        <v>3099582000101</v>
      </c>
      <c r="C590" s="30" t="s">
        <v>1155</v>
      </c>
      <c r="D590" s="20" t="s">
        <v>40</v>
      </c>
      <c r="E590" s="21" t="s">
        <v>398</v>
      </c>
      <c r="F590" s="22" t="s">
        <v>1156</v>
      </c>
      <c r="G590" s="23">
        <v>4838.7</v>
      </c>
      <c r="H590" s="23">
        <v>0</v>
      </c>
      <c r="I590" s="23">
        <v>4838.7</v>
      </c>
      <c r="AG590" s="32"/>
    </row>
    <row r="591" spans="1:33" s="31" customFormat="1" ht="50.25" customHeight="1">
      <c r="A591" s="17" t="s">
        <v>240</v>
      </c>
      <c r="B591" s="18">
        <v>18799897000120</v>
      </c>
      <c r="C591" s="30" t="s">
        <v>1157</v>
      </c>
      <c r="D591" s="20" t="s">
        <v>40</v>
      </c>
      <c r="E591" s="21" t="s">
        <v>398</v>
      </c>
      <c r="F591" s="22" t="s">
        <v>1158</v>
      </c>
      <c r="G591" s="23">
        <v>6000</v>
      </c>
      <c r="H591" s="23">
        <v>0</v>
      </c>
      <c r="I591" s="23">
        <v>6000</v>
      </c>
      <c r="AG591" s="32"/>
    </row>
    <row r="592" spans="1:33" s="31" customFormat="1" ht="36.75" customHeight="1">
      <c r="A592" s="17" t="s">
        <v>998</v>
      </c>
      <c r="B592" s="18">
        <v>27437523272</v>
      </c>
      <c r="C592" s="30" t="s">
        <v>1159</v>
      </c>
      <c r="D592" s="20" t="s">
        <v>14</v>
      </c>
      <c r="E592" s="21" t="s">
        <v>352</v>
      </c>
      <c r="F592" s="22" t="s">
        <v>1160</v>
      </c>
      <c r="G592" s="23">
        <v>1819.22</v>
      </c>
      <c r="H592" s="23">
        <v>0</v>
      </c>
      <c r="I592" s="23">
        <v>1819.22</v>
      </c>
      <c r="AG592" s="32"/>
    </row>
    <row r="593" spans="1:33" s="31" customFormat="1" ht="36.75" customHeight="1">
      <c r="A593" s="17" t="s">
        <v>844</v>
      </c>
      <c r="B593" s="18">
        <v>23043415272</v>
      </c>
      <c r="C593" s="30" t="s">
        <v>1159</v>
      </c>
      <c r="D593" s="20" t="s">
        <v>14</v>
      </c>
      <c r="E593" s="21" t="s">
        <v>352</v>
      </c>
      <c r="F593" s="22" t="s">
        <v>1161</v>
      </c>
      <c r="G593" s="23">
        <v>1819.22</v>
      </c>
      <c r="H593" s="23">
        <v>0</v>
      </c>
      <c r="I593" s="23">
        <v>1819.22</v>
      </c>
      <c r="AG593" s="32"/>
    </row>
    <row r="594" spans="1:33" s="31" customFormat="1" ht="43.5" customHeight="1">
      <c r="A594" s="17" t="s">
        <v>642</v>
      </c>
      <c r="B594" s="18">
        <v>7366769000177</v>
      </c>
      <c r="C594" s="30" t="s">
        <v>1162</v>
      </c>
      <c r="D594" s="20" t="s">
        <v>40</v>
      </c>
      <c r="E594" s="21" t="s">
        <v>398</v>
      </c>
      <c r="F594" s="22" t="s">
        <v>1163</v>
      </c>
      <c r="G594" s="23">
        <v>46865</v>
      </c>
      <c r="H594" s="23">
        <v>0</v>
      </c>
      <c r="I594" s="23">
        <v>46865</v>
      </c>
      <c r="AG594" s="32"/>
    </row>
    <row r="595" spans="1:33" s="31" customFormat="1" ht="54" customHeight="1">
      <c r="A595" s="17" t="s">
        <v>46</v>
      </c>
      <c r="B595" s="18">
        <v>7244008000223</v>
      </c>
      <c r="C595" s="30" t="s">
        <v>1164</v>
      </c>
      <c r="D595" s="20" t="s">
        <v>40</v>
      </c>
      <c r="E595" s="21" t="s">
        <v>398</v>
      </c>
      <c r="F595" s="22" t="s">
        <v>1165</v>
      </c>
      <c r="G595" s="23">
        <v>32493.68</v>
      </c>
      <c r="H595" s="23">
        <v>4061.71</v>
      </c>
      <c r="I595" s="23">
        <f>2843.2+8123.42+4061.71</f>
        <v>15028.329999999998</v>
      </c>
      <c r="AG595" s="32"/>
    </row>
    <row r="596" spans="1:33" s="31" customFormat="1" ht="45" customHeight="1">
      <c r="A596" s="17" t="s">
        <v>46</v>
      </c>
      <c r="B596" s="18">
        <v>7244008000223</v>
      </c>
      <c r="C596" s="30" t="s">
        <v>1166</v>
      </c>
      <c r="D596" s="20" t="s">
        <v>40</v>
      </c>
      <c r="E596" s="21" t="s">
        <v>398</v>
      </c>
      <c r="F596" s="22" t="s">
        <v>1167</v>
      </c>
      <c r="G596" s="23">
        <v>6000</v>
      </c>
      <c r="H596" s="23">
        <v>0</v>
      </c>
      <c r="I596" s="23">
        <v>2000</v>
      </c>
      <c r="AG596" s="32"/>
    </row>
    <row r="597" spans="1:33" s="31" customFormat="1" ht="36.75" customHeight="1">
      <c r="A597" s="17" t="s">
        <v>338</v>
      </c>
      <c r="B597" s="18">
        <v>7637990000112</v>
      </c>
      <c r="C597" s="30" t="s">
        <v>1168</v>
      </c>
      <c r="D597" s="20" t="s">
        <v>14</v>
      </c>
      <c r="E597" s="21" t="s">
        <v>352</v>
      </c>
      <c r="F597" s="22" t="s">
        <v>1169</v>
      </c>
      <c r="G597" s="23">
        <v>887.92</v>
      </c>
      <c r="H597" s="23">
        <v>0</v>
      </c>
      <c r="I597" s="23">
        <v>887.92</v>
      </c>
      <c r="AG597" s="32"/>
    </row>
    <row r="598" spans="1:33" s="31" customFormat="1" ht="36.75" customHeight="1">
      <c r="A598" s="17" t="s">
        <v>1170</v>
      </c>
      <c r="B598" s="18">
        <v>43854850204</v>
      </c>
      <c r="C598" s="30" t="s">
        <v>1171</v>
      </c>
      <c r="D598" s="20" t="s">
        <v>14</v>
      </c>
      <c r="E598" s="21" t="s">
        <v>352</v>
      </c>
      <c r="F598" s="22" t="s">
        <v>1172</v>
      </c>
      <c r="G598" s="23">
        <v>909.61</v>
      </c>
      <c r="H598" s="23">
        <v>0</v>
      </c>
      <c r="I598" s="23">
        <v>909.61</v>
      </c>
      <c r="AG598" s="32"/>
    </row>
    <row r="599" spans="1:33" s="31" customFormat="1" ht="36.75" customHeight="1">
      <c r="A599" s="17" t="s">
        <v>1173</v>
      </c>
      <c r="B599" s="18">
        <v>40249484234</v>
      </c>
      <c r="C599" s="30" t="s">
        <v>1174</v>
      </c>
      <c r="D599" s="20" t="s">
        <v>14</v>
      </c>
      <c r="E599" s="21" t="s">
        <v>352</v>
      </c>
      <c r="F599" s="22" t="s">
        <v>1175</v>
      </c>
      <c r="G599" s="23">
        <v>4000</v>
      </c>
      <c r="H599" s="23">
        <v>0</v>
      </c>
      <c r="I599" s="23">
        <v>4000</v>
      </c>
      <c r="AG599" s="32"/>
    </row>
    <row r="600" spans="1:33" s="31" customFormat="1" ht="36.75" customHeight="1">
      <c r="A600" s="17" t="s">
        <v>1176</v>
      </c>
      <c r="B600" s="18">
        <v>30359598000170</v>
      </c>
      <c r="C600" s="30" t="s">
        <v>1177</v>
      </c>
      <c r="D600" s="20" t="s">
        <v>40</v>
      </c>
      <c r="E600" s="21" t="s">
        <v>402</v>
      </c>
      <c r="F600" s="22" t="s">
        <v>1178</v>
      </c>
      <c r="G600" s="23">
        <v>154.8</v>
      </c>
      <c r="H600" s="23">
        <v>0</v>
      </c>
      <c r="I600" s="23">
        <v>154.8</v>
      </c>
      <c r="AG600" s="32"/>
    </row>
    <row r="601" spans="1:33" s="31" customFormat="1" ht="45" customHeight="1">
      <c r="A601" s="17" t="s">
        <v>152</v>
      </c>
      <c r="B601" s="18">
        <v>4465209000181</v>
      </c>
      <c r="C601" s="30" t="s">
        <v>1179</v>
      </c>
      <c r="D601" s="20" t="s">
        <v>14</v>
      </c>
      <c r="E601" s="21" t="s">
        <v>352</v>
      </c>
      <c r="F601" s="22" t="s">
        <v>1180</v>
      </c>
      <c r="G601" s="23">
        <v>39259.92</v>
      </c>
      <c r="H601" s="23">
        <v>0</v>
      </c>
      <c r="I601" s="23">
        <v>0</v>
      </c>
      <c r="AG601" s="32"/>
    </row>
    <row r="602" spans="1:33" s="31" customFormat="1" ht="45.75" customHeight="1">
      <c r="A602" s="17" t="s">
        <v>53</v>
      </c>
      <c r="B602" s="18">
        <v>2037069000115</v>
      </c>
      <c r="C602" s="30" t="s">
        <v>1181</v>
      </c>
      <c r="D602" s="20" t="s">
        <v>40</v>
      </c>
      <c r="E602" s="21" t="s">
        <v>383</v>
      </c>
      <c r="F602" s="22" t="s">
        <v>1182</v>
      </c>
      <c r="G602" s="23">
        <v>220521.23</v>
      </c>
      <c r="H602" s="23">
        <v>28102.39</v>
      </c>
      <c r="I602" s="23">
        <f>20047.39+26850+29354.78+28102.39+28102.39</f>
        <v>132456.95</v>
      </c>
      <c r="AG602" s="32"/>
    </row>
    <row r="603" spans="1:33" s="31" customFormat="1" ht="45.75" customHeight="1">
      <c r="A603" s="17" t="s">
        <v>1183</v>
      </c>
      <c r="B603" s="18">
        <v>28685863000169</v>
      </c>
      <c r="C603" s="30" t="s">
        <v>1184</v>
      </c>
      <c r="D603" s="20" t="s">
        <v>40</v>
      </c>
      <c r="E603" s="21" t="s">
        <v>398</v>
      </c>
      <c r="F603" s="22" t="s">
        <v>1185</v>
      </c>
      <c r="G603" s="23">
        <v>9584.4</v>
      </c>
      <c r="H603" s="23">
        <v>0</v>
      </c>
      <c r="I603" s="23">
        <v>9584.4</v>
      </c>
      <c r="AG603" s="32"/>
    </row>
    <row r="604" spans="1:33" s="31" customFormat="1" ht="36.75" customHeight="1">
      <c r="A604" s="17" t="s">
        <v>655</v>
      </c>
      <c r="B604" s="18">
        <v>265674743</v>
      </c>
      <c r="C604" s="30" t="s">
        <v>1186</v>
      </c>
      <c r="D604" s="20" t="s">
        <v>14</v>
      </c>
      <c r="E604" s="21" t="s">
        <v>352</v>
      </c>
      <c r="F604" s="22" t="s">
        <v>1187</v>
      </c>
      <c r="G604" s="23">
        <v>1359.69</v>
      </c>
      <c r="H604" s="23">
        <v>0</v>
      </c>
      <c r="I604" s="23">
        <v>1359.69</v>
      </c>
      <c r="AG604" s="32"/>
    </row>
    <row r="605" spans="1:33" s="31" customFormat="1" ht="36.75" customHeight="1">
      <c r="A605" s="17" t="s">
        <v>1188</v>
      </c>
      <c r="B605" s="18">
        <v>75263700210</v>
      </c>
      <c r="C605" s="30" t="s">
        <v>1189</v>
      </c>
      <c r="D605" s="20" t="s">
        <v>14</v>
      </c>
      <c r="E605" s="21" t="s">
        <v>352</v>
      </c>
      <c r="F605" s="22" t="s">
        <v>1190</v>
      </c>
      <c r="G605" s="23">
        <v>1359.66</v>
      </c>
      <c r="H605" s="23">
        <v>0</v>
      </c>
      <c r="I605" s="23">
        <v>1359.66</v>
      </c>
      <c r="AG605" s="32"/>
    </row>
    <row r="606" spans="1:33" s="31" customFormat="1" ht="36.75" customHeight="1">
      <c r="A606" s="17" t="s">
        <v>224</v>
      </c>
      <c r="B606" s="18">
        <v>4153748000185</v>
      </c>
      <c r="C606" s="30" t="s">
        <v>1191</v>
      </c>
      <c r="D606" s="20" t="s">
        <v>14</v>
      </c>
      <c r="E606" s="21" t="s">
        <v>352</v>
      </c>
      <c r="F606" s="22" t="s">
        <v>1192</v>
      </c>
      <c r="G606" s="23">
        <v>1363477.4</v>
      </c>
      <c r="H606" s="23">
        <v>0</v>
      </c>
      <c r="I606" s="23">
        <v>1363477.4</v>
      </c>
      <c r="AG606" s="32"/>
    </row>
    <row r="607" spans="1:33" s="31" customFormat="1" ht="36.75" customHeight="1">
      <c r="A607" s="17" t="s">
        <v>381</v>
      </c>
      <c r="B607" s="18">
        <v>4777011000133</v>
      </c>
      <c r="C607" s="30" t="s">
        <v>1193</v>
      </c>
      <c r="D607" s="20" t="s">
        <v>40</v>
      </c>
      <c r="E607" s="21" t="s">
        <v>383</v>
      </c>
      <c r="F607" s="22" t="s">
        <v>1194</v>
      </c>
      <c r="G607" s="23">
        <v>37688.06</v>
      </c>
      <c r="H607" s="23">
        <v>0</v>
      </c>
      <c r="I607" s="23">
        <v>0</v>
      </c>
      <c r="AG607" s="32"/>
    </row>
    <row r="608" spans="1:33" s="31" customFormat="1" ht="36.75" customHeight="1">
      <c r="A608" s="17" t="s">
        <v>1009</v>
      </c>
      <c r="B608" s="18">
        <v>5357594000106</v>
      </c>
      <c r="C608" s="30" t="s">
        <v>1195</v>
      </c>
      <c r="D608" s="20" t="s">
        <v>40</v>
      </c>
      <c r="E608" s="21" t="s">
        <v>383</v>
      </c>
      <c r="F608" s="22" t="s">
        <v>1196</v>
      </c>
      <c r="G608" s="23">
        <v>7172.3</v>
      </c>
      <c r="H608" s="23">
        <v>0</v>
      </c>
      <c r="I608" s="23">
        <v>0</v>
      </c>
      <c r="AG608" s="32"/>
    </row>
    <row r="609" spans="1:33" s="31" customFormat="1" ht="36.75" customHeight="1">
      <c r="A609" s="17" t="s">
        <v>57</v>
      </c>
      <c r="B609" s="18">
        <v>12450296000121</v>
      </c>
      <c r="C609" s="30" t="s">
        <v>1197</v>
      </c>
      <c r="D609" s="20" t="s">
        <v>40</v>
      </c>
      <c r="E609" s="21" t="s">
        <v>383</v>
      </c>
      <c r="F609" s="22" t="s">
        <v>1198</v>
      </c>
      <c r="G609" s="23">
        <v>42183.58</v>
      </c>
      <c r="H609" s="23">
        <v>3595.85</v>
      </c>
      <c r="I609" s="23">
        <f>516.82+7691.66+3845.83+3595.85</f>
        <v>15650.16</v>
      </c>
      <c r="AG609" s="32"/>
    </row>
    <row r="610" spans="1:33" s="31" customFormat="1" ht="43.5" customHeight="1">
      <c r="A610" s="17" t="s">
        <v>1199</v>
      </c>
      <c r="B610" s="18">
        <v>4647079000106</v>
      </c>
      <c r="C610" s="30" t="s">
        <v>1200</v>
      </c>
      <c r="D610" s="20" t="s">
        <v>14</v>
      </c>
      <c r="E610" s="21" t="s">
        <v>352</v>
      </c>
      <c r="F610" s="22" t="s">
        <v>1201</v>
      </c>
      <c r="G610" s="23">
        <v>10822.76</v>
      </c>
      <c r="H610" s="23">
        <v>0</v>
      </c>
      <c r="I610" s="23">
        <v>0</v>
      </c>
      <c r="AG610" s="32"/>
    </row>
    <row r="611" spans="1:33" s="31" customFormat="1" ht="36.75" customHeight="1">
      <c r="A611" s="17" t="s">
        <v>235</v>
      </c>
      <c r="B611" s="18">
        <v>4406195000125</v>
      </c>
      <c r="C611" s="30" t="s">
        <v>1202</v>
      </c>
      <c r="D611" s="20" t="s">
        <v>14</v>
      </c>
      <c r="E611" s="21" t="s">
        <v>352</v>
      </c>
      <c r="F611" s="22" t="s">
        <v>1203</v>
      </c>
      <c r="G611" s="23">
        <v>378.98</v>
      </c>
      <c r="H611" s="23">
        <v>0</v>
      </c>
      <c r="I611" s="23">
        <v>378.98</v>
      </c>
      <c r="AG611" s="32"/>
    </row>
    <row r="612" spans="1:33" s="31" customFormat="1" ht="45" customHeight="1">
      <c r="A612" s="17" t="s">
        <v>1204</v>
      </c>
      <c r="B612" s="18">
        <v>31261161000162</v>
      </c>
      <c r="C612" s="30" t="s">
        <v>1205</v>
      </c>
      <c r="D612" s="20" t="s">
        <v>40</v>
      </c>
      <c r="E612" s="21" t="s">
        <v>402</v>
      </c>
      <c r="F612" s="22" t="s">
        <v>1206</v>
      </c>
      <c r="G612" s="23">
        <v>245</v>
      </c>
      <c r="H612" s="23">
        <v>0</v>
      </c>
      <c r="I612" s="23">
        <v>245</v>
      </c>
      <c r="AG612" s="32"/>
    </row>
    <row r="613" spans="1:33" s="31" customFormat="1" ht="45.75" customHeight="1">
      <c r="A613" s="17" t="s">
        <v>1207</v>
      </c>
      <c r="B613" s="18">
        <v>4628533000173</v>
      </c>
      <c r="C613" s="30" t="s">
        <v>1208</v>
      </c>
      <c r="D613" s="20" t="s">
        <v>14</v>
      </c>
      <c r="E613" s="21" t="s">
        <v>352</v>
      </c>
      <c r="F613" s="22" t="s">
        <v>1209</v>
      </c>
      <c r="G613" s="23">
        <v>54282.24</v>
      </c>
      <c r="H613" s="23">
        <v>0</v>
      </c>
      <c r="I613" s="23">
        <v>0</v>
      </c>
      <c r="AG613" s="32"/>
    </row>
    <row r="614" spans="1:33" s="31" customFormat="1" ht="47.25" customHeight="1">
      <c r="A614" s="17" t="s">
        <v>411</v>
      </c>
      <c r="B614" s="18">
        <v>7986747000100</v>
      </c>
      <c r="C614" s="30" t="s">
        <v>1210</v>
      </c>
      <c r="D614" s="20" t="s">
        <v>40</v>
      </c>
      <c r="E614" s="21" t="s">
        <v>398</v>
      </c>
      <c r="F614" s="22" t="s">
        <v>1211</v>
      </c>
      <c r="G614" s="23">
        <v>3800</v>
      </c>
      <c r="H614" s="23">
        <v>0</v>
      </c>
      <c r="I614" s="23">
        <v>3800</v>
      </c>
      <c r="AG614" s="32"/>
    </row>
    <row r="615" spans="1:33" s="31" customFormat="1" ht="47.25" customHeight="1">
      <c r="A615" s="17" t="s">
        <v>472</v>
      </c>
      <c r="B615" s="18">
        <v>13014296000141</v>
      </c>
      <c r="C615" s="30" t="s">
        <v>1212</v>
      </c>
      <c r="D615" s="20" t="s">
        <v>40</v>
      </c>
      <c r="E615" s="21" t="s">
        <v>398</v>
      </c>
      <c r="F615" s="22" t="s">
        <v>1213</v>
      </c>
      <c r="G615" s="23">
        <v>238</v>
      </c>
      <c r="H615" s="23">
        <v>0</v>
      </c>
      <c r="I615" s="23">
        <v>238</v>
      </c>
      <c r="AG615" s="32"/>
    </row>
    <row r="616" spans="1:33" s="31" customFormat="1" ht="48.75" customHeight="1">
      <c r="A616" s="17" t="s">
        <v>434</v>
      </c>
      <c r="B616" s="18">
        <v>28388146000175</v>
      </c>
      <c r="C616" s="30" t="s">
        <v>1214</v>
      </c>
      <c r="D616" s="20" t="s">
        <v>40</v>
      </c>
      <c r="E616" s="21" t="s">
        <v>398</v>
      </c>
      <c r="F616" s="22" t="s">
        <v>1215</v>
      </c>
      <c r="G616" s="23">
        <v>8690</v>
      </c>
      <c r="H616" s="23">
        <v>0</v>
      </c>
      <c r="I616" s="23">
        <v>8690</v>
      </c>
      <c r="AG616" s="32"/>
    </row>
    <row r="617" spans="1:33" s="31" customFormat="1" ht="37.5" customHeight="1">
      <c r="A617" s="17" t="s">
        <v>1216</v>
      </c>
      <c r="B617" s="18">
        <v>28215698000181</v>
      </c>
      <c r="C617" s="30" t="s">
        <v>1217</v>
      </c>
      <c r="D617" s="20" t="s">
        <v>40</v>
      </c>
      <c r="E617" s="21" t="s">
        <v>402</v>
      </c>
      <c r="F617" s="22" t="s">
        <v>1218</v>
      </c>
      <c r="G617" s="23">
        <v>1137.73</v>
      </c>
      <c r="H617" s="23">
        <v>0</v>
      </c>
      <c r="I617" s="23">
        <v>1137.73</v>
      </c>
      <c r="AG617" s="32"/>
    </row>
    <row r="618" spans="1:33" s="31" customFormat="1" ht="36.75" customHeight="1">
      <c r="A618" s="17" t="s">
        <v>447</v>
      </c>
      <c r="B618" s="18">
        <v>4431847000181</v>
      </c>
      <c r="C618" s="30" t="s">
        <v>1219</v>
      </c>
      <c r="D618" s="20" t="s">
        <v>40</v>
      </c>
      <c r="E618" s="21" t="s">
        <v>402</v>
      </c>
      <c r="F618" s="22" t="s">
        <v>1220</v>
      </c>
      <c r="G618" s="23">
        <v>170.89</v>
      </c>
      <c r="H618" s="23">
        <v>0</v>
      </c>
      <c r="I618" s="23">
        <v>170.89</v>
      </c>
      <c r="AG618" s="32"/>
    </row>
    <row r="619" spans="1:33" s="31" customFormat="1" ht="36.75" customHeight="1">
      <c r="A619" s="17" t="s">
        <v>860</v>
      </c>
      <c r="B619" s="18">
        <v>679305220</v>
      </c>
      <c r="C619" s="30" t="s">
        <v>1221</v>
      </c>
      <c r="D619" s="20" t="s">
        <v>14</v>
      </c>
      <c r="E619" s="21" t="s">
        <v>352</v>
      </c>
      <c r="F619" s="22" t="s">
        <v>1222</v>
      </c>
      <c r="G619" s="23">
        <v>1914.96</v>
      </c>
      <c r="H619" s="23">
        <v>0</v>
      </c>
      <c r="I619" s="23">
        <v>1914.96</v>
      </c>
      <c r="AG619" s="32"/>
    </row>
    <row r="620" spans="1:33" s="31" customFormat="1" ht="36.75" customHeight="1">
      <c r="A620" s="17" t="s">
        <v>229</v>
      </c>
      <c r="B620" s="18">
        <v>69920150282</v>
      </c>
      <c r="C620" s="30" t="s">
        <v>1223</v>
      </c>
      <c r="D620" s="20" t="s">
        <v>14</v>
      </c>
      <c r="E620" s="21" t="s">
        <v>352</v>
      </c>
      <c r="F620" s="22" t="s">
        <v>1224</v>
      </c>
      <c r="G620" s="23">
        <v>226.61</v>
      </c>
      <c r="H620" s="23">
        <v>0</v>
      </c>
      <c r="I620" s="23">
        <v>226.61</v>
      </c>
      <c r="AG620" s="32"/>
    </row>
    <row r="621" spans="1:33" s="31" customFormat="1" ht="36.75" customHeight="1">
      <c r="A621" s="17" t="s">
        <v>1225</v>
      </c>
      <c r="B621" s="18">
        <v>32126271234</v>
      </c>
      <c r="C621" s="30" t="s">
        <v>1226</v>
      </c>
      <c r="D621" s="20" t="s">
        <v>14</v>
      </c>
      <c r="E621" s="21" t="s">
        <v>352</v>
      </c>
      <c r="F621" s="22" t="s">
        <v>1227</v>
      </c>
      <c r="G621" s="23">
        <v>1723.47</v>
      </c>
      <c r="H621" s="23">
        <v>0</v>
      </c>
      <c r="I621" s="23">
        <v>1723.47</v>
      </c>
      <c r="AG621" s="32"/>
    </row>
    <row r="622" spans="1:33" s="31" customFormat="1" ht="36.75" customHeight="1">
      <c r="A622" s="17" t="s">
        <v>1060</v>
      </c>
      <c r="B622" s="18">
        <v>43870295287</v>
      </c>
      <c r="C622" s="30" t="s">
        <v>1226</v>
      </c>
      <c r="D622" s="20" t="s">
        <v>14</v>
      </c>
      <c r="E622" s="21" t="s">
        <v>352</v>
      </c>
      <c r="F622" s="22" t="s">
        <v>1228</v>
      </c>
      <c r="G622" s="23">
        <v>1723.47</v>
      </c>
      <c r="H622" s="23">
        <v>0</v>
      </c>
      <c r="I622" s="23">
        <v>1723.47</v>
      </c>
      <c r="AG622" s="32"/>
    </row>
    <row r="623" spans="1:33" s="31" customFormat="1" ht="36.75" customHeight="1">
      <c r="A623" s="17" t="s">
        <v>1229</v>
      </c>
      <c r="B623" s="18">
        <v>1299937004</v>
      </c>
      <c r="C623" s="30" t="s">
        <v>1226</v>
      </c>
      <c r="D623" s="20" t="s">
        <v>14</v>
      </c>
      <c r="E623" s="21" t="s">
        <v>352</v>
      </c>
      <c r="F623" s="22" t="s">
        <v>1230</v>
      </c>
      <c r="G623" s="23">
        <v>1723.47</v>
      </c>
      <c r="H623" s="23">
        <v>0</v>
      </c>
      <c r="I623" s="23">
        <v>1723.47</v>
      </c>
      <c r="AG623" s="32"/>
    </row>
    <row r="624" spans="1:33" s="31" customFormat="1" ht="36.75" customHeight="1">
      <c r="A624" s="17" t="s">
        <v>721</v>
      </c>
      <c r="B624" s="18">
        <v>74832867253</v>
      </c>
      <c r="C624" s="30" t="s">
        <v>1226</v>
      </c>
      <c r="D624" s="20" t="s">
        <v>14</v>
      </c>
      <c r="E624" s="21" t="s">
        <v>352</v>
      </c>
      <c r="F624" s="22" t="s">
        <v>1231</v>
      </c>
      <c r="G624" s="23">
        <v>1723.47</v>
      </c>
      <c r="H624" s="23">
        <v>0</v>
      </c>
      <c r="I624" s="23">
        <v>1723.47</v>
      </c>
      <c r="AG624" s="32"/>
    </row>
    <row r="625" spans="1:33" s="31" customFormat="1" ht="45.75" customHeight="1">
      <c r="A625" s="17" t="s">
        <v>31</v>
      </c>
      <c r="B625" s="18">
        <v>3264927000127</v>
      </c>
      <c r="C625" s="30" t="s">
        <v>1232</v>
      </c>
      <c r="D625" s="20" t="s">
        <v>14</v>
      </c>
      <c r="E625" s="21" t="s">
        <v>960</v>
      </c>
      <c r="F625" s="22" t="s">
        <v>1233</v>
      </c>
      <c r="G625" s="23">
        <f>30350.04+52488.5</f>
        <v>82838.54000000001</v>
      </c>
      <c r="H625" s="23">
        <v>0</v>
      </c>
      <c r="I625" s="23">
        <v>9173.1</v>
      </c>
      <c r="AG625" s="32"/>
    </row>
    <row r="626" spans="1:33" s="31" customFormat="1" ht="36.75" customHeight="1">
      <c r="A626" s="17" t="s">
        <v>803</v>
      </c>
      <c r="B626" s="18">
        <v>59028777253</v>
      </c>
      <c r="C626" s="30" t="s">
        <v>1234</v>
      </c>
      <c r="D626" s="20" t="s">
        <v>14</v>
      </c>
      <c r="E626" s="21" t="s">
        <v>352</v>
      </c>
      <c r="F626" s="22" t="s">
        <v>1235</v>
      </c>
      <c r="G626" s="23">
        <v>2000</v>
      </c>
      <c r="H626" s="23">
        <v>0</v>
      </c>
      <c r="I626" s="23">
        <v>2000</v>
      </c>
      <c r="AG626" s="32"/>
    </row>
    <row r="627" spans="1:33" s="31" customFormat="1" ht="36.75" customHeight="1">
      <c r="A627" s="17" t="s">
        <v>803</v>
      </c>
      <c r="B627" s="18">
        <v>59028777253</v>
      </c>
      <c r="C627" s="30" t="s">
        <v>1236</v>
      </c>
      <c r="D627" s="20" t="s">
        <v>14</v>
      </c>
      <c r="E627" s="21" t="s">
        <v>352</v>
      </c>
      <c r="F627" s="22" t="s">
        <v>1237</v>
      </c>
      <c r="G627" s="23">
        <v>2000</v>
      </c>
      <c r="H627" s="23">
        <v>0</v>
      </c>
      <c r="I627" s="23">
        <v>2000</v>
      </c>
      <c r="AG627" s="32"/>
    </row>
    <row r="628" spans="1:33" s="31" customFormat="1" ht="45" customHeight="1">
      <c r="A628" s="17" t="s">
        <v>1238</v>
      </c>
      <c r="B628" s="18">
        <v>28254636000189</v>
      </c>
      <c r="C628" s="30" t="s">
        <v>1239</v>
      </c>
      <c r="D628" s="20" t="s">
        <v>40</v>
      </c>
      <c r="E628" s="21" t="s">
        <v>383</v>
      </c>
      <c r="F628" s="22" t="s">
        <v>1240</v>
      </c>
      <c r="G628" s="23">
        <v>89768.06</v>
      </c>
      <c r="H628" s="23">
        <v>0</v>
      </c>
      <c r="I628" s="23">
        <v>0</v>
      </c>
      <c r="AG628" s="32"/>
    </row>
    <row r="629" spans="1:33" s="31" customFormat="1" ht="43.5" customHeight="1">
      <c r="A629" s="17" t="s">
        <v>673</v>
      </c>
      <c r="B629" s="18">
        <v>12044080000166</v>
      </c>
      <c r="C629" s="30" t="s">
        <v>1241</v>
      </c>
      <c r="D629" s="20" t="s">
        <v>40</v>
      </c>
      <c r="E629" s="21" t="s">
        <v>398</v>
      </c>
      <c r="F629" s="22" t="s">
        <v>1242</v>
      </c>
      <c r="G629" s="23">
        <v>433.55</v>
      </c>
      <c r="H629" s="23">
        <v>0</v>
      </c>
      <c r="I629" s="23">
        <v>433.55</v>
      </c>
      <c r="AG629" s="32"/>
    </row>
    <row r="630" spans="1:33" s="31" customFormat="1" ht="45" customHeight="1">
      <c r="A630" s="17" t="s">
        <v>673</v>
      </c>
      <c r="B630" s="18">
        <v>12044080000166</v>
      </c>
      <c r="C630" s="30" t="s">
        <v>1243</v>
      </c>
      <c r="D630" s="20" t="s">
        <v>40</v>
      </c>
      <c r="E630" s="21" t="s">
        <v>398</v>
      </c>
      <c r="F630" s="22" t="s">
        <v>1244</v>
      </c>
      <c r="G630" s="23">
        <v>1159.95</v>
      </c>
      <c r="H630" s="23">
        <v>0</v>
      </c>
      <c r="I630" s="23">
        <v>1159.95</v>
      </c>
      <c r="AG630" s="32"/>
    </row>
    <row r="631" spans="1:33" s="31" customFormat="1" ht="36.75" customHeight="1">
      <c r="A631" s="17" t="s">
        <v>17</v>
      </c>
      <c r="B631" s="18">
        <v>14402379000170</v>
      </c>
      <c r="C631" s="30" t="s">
        <v>1245</v>
      </c>
      <c r="D631" s="20" t="s">
        <v>14</v>
      </c>
      <c r="E631" s="21" t="s">
        <v>402</v>
      </c>
      <c r="F631" s="22" t="s">
        <v>1246</v>
      </c>
      <c r="G631" s="23">
        <v>103133.33</v>
      </c>
      <c r="H631" s="23">
        <v>14000</v>
      </c>
      <c r="I631" s="23">
        <f>5133.33+14000+14000+14000+14000</f>
        <v>61133.33</v>
      </c>
      <c r="AG631" s="32"/>
    </row>
    <row r="632" spans="1:33" s="31" customFormat="1" ht="36.75" customHeight="1">
      <c r="A632" s="17" t="s">
        <v>1247</v>
      </c>
      <c r="B632" s="18">
        <v>5226378416</v>
      </c>
      <c r="C632" s="30" t="s">
        <v>1248</v>
      </c>
      <c r="D632" s="20" t="s">
        <v>14</v>
      </c>
      <c r="E632" s="21" t="s">
        <v>352</v>
      </c>
      <c r="F632" s="22" t="s">
        <v>1249</v>
      </c>
      <c r="G632" s="23">
        <v>2160.3</v>
      </c>
      <c r="H632" s="23">
        <v>0</v>
      </c>
      <c r="I632" s="23">
        <v>2160.3</v>
      </c>
      <c r="AG632" s="32"/>
    </row>
    <row r="633" spans="1:33" s="31" customFormat="1" ht="36.75" customHeight="1">
      <c r="A633" s="17" t="s">
        <v>790</v>
      </c>
      <c r="B633" s="18">
        <v>43719996204</v>
      </c>
      <c r="C633" s="30" t="s">
        <v>1250</v>
      </c>
      <c r="D633" s="20" t="s">
        <v>14</v>
      </c>
      <c r="E633" s="21" t="s">
        <v>352</v>
      </c>
      <c r="F633" s="22" t="s">
        <v>1251</v>
      </c>
      <c r="G633" s="23">
        <v>1364.4</v>
      </c>
      <c r="H633" s="23">
        <v>0</v>
      </c>
      <c r="I633" s="23">
        <v>1364.4</v>
      </c>
      <c r="AG633" s="32"/>
    </row>
    <row r="634" spans="1:33" s="31" customFormat="1" ht="36.75" customHeight="1">
      <c r="A634" s="17" t="s">
        <v>966</v>
      </c>
      <c r="B634" s="18">
        <v>74092049234</v>
      </c>
      <c r="C634" s="30" t="s">
        <v>1250</v>
      </c>
      <c r="D634" s="20" t="s">
        <v>14</v>
      </c>
      <c r="E634" s="21" t="s">
        <v>352</v>
      </c>
      <c r="F634" s="22" t="s">
        <v>1252</v>
      </c>
      <c r="G634" s="23">
        <v>1359.66</v>
      </c>
      <c r="H634" s="23">
        <v>0</v>
      </c>
      <c r="I634" s="23">
        <v>1359.66</v>
      </c>
      <c r="AG634" s="32"/>
    </row>
    <row r="635" spans="1:33" s="31" customFormat="1" ht="36.75" customHeight="1">
      <c r="A635" s="17" t="s">
        <v>1253</v>
      </c>
      <c r="B635" s="18">
        <v>41736389220</v>
      </c>
      <c r="C635" s="30" t="s">
        <v>1254</v>
      </c>
      <c r="D635" s="20" t="s">
        <v>14</v>
      </c>
      <c r="E635" s="21" t="s">
        <v>352</v>
      </c>
      <c r="F635" s="22" t="s">
        <v>1255</v>
      </c>
      <c r="G635" s="23">
        <v>226.61</v>
      </c>
      <c r="H635" s="23">
        <v>0</v>
      </c>
      <c r="I635" s="23">
        <v>226.61</v>
      </c>
      <c r="AG635" s="32"/>
    </row>
    <row r="636" spans="1:33" s="31" customFormat="1" ht="36.75" customHeight="1">
      <c r="A636" s="17" t="s">
        <v>235</v>
      </c>
      <c r="B636" s="18">
        <v>4406195000125</v>
      </c>
      <c r="C636" s="30" t="s">
        <v>1256</v>
      </c>
      <c r="D636" s="20" t="s">
        <v>14</v>
      </c>
      <c r="E636" s="21" t="s">
        <v>352</v>
      </c>
      <c r="F636" s="22" t="s">
        <v>1257</v>
      </c>
      <c r="G636" s="23">
        <v>366.56</v>
      </c>
      <c r="H636" s="23">
        <v>0</v>
      </c>
      <c r="I636" s="23">
        <v>366.56</v>
      </c>
      <c r="AG636" s="32"/>
    </row>
    <row r="637" spans="1:33" s="31" customFormat="1" ht="36.75" customHeight="1">
      <c r="A637" s="17" t="s">
        <v>865</v>
      </c>
      <c r="B637" s="18">
        <v>40432544000147</v>
      </c>
      <c r="C637" s="30" t="s">
        <v>1258</v>
      </c>
      <c r="D637" s="20" t="s">
        <v>14</v>
      </c>
      <c r="E637" s="21" t="s">
        <v>352</v>
      </c>
      <c r="F637" s="22" t="s">
        <v>1259</v>
      </c>
      <c r="G637" s="23">
        <v>10.49</v>
      </c>
      <c r="H637" s="23">
        <v>0</v>
      </c>
      <c r="I637" s="23">
        <v>10.49</v>
      </c>
      <c r="AG637" s="32"/>
    </row>
    <row r="638" spans="1:33" s="31" customFormat="1" ht="36.75" customHeight="1">
      <c r="A638" s="17" t="s">
        <v>253</v>
      </c>
      <c r="B638" s="18">
        <v>34819320220</v>
      </c>
      <c r="C638" s="30" t="s">
        <v>1260</v>
      </c>
      <c r="D638" s="20" t="s">
        <v>14</v>
      </c>
      <c r="E638" s="21" t="s">
        <v>352</v>
      </c>
      <c r="F638" s="22" t="s">
        <v>1261</v>
      </c>
      <c r="G638" s="23">
        <v>909.61</v>
      </c>
      <c r="H638" s="23">
        <v>0</v>
      </c>
      <c r="I638" s="23">
        <v>909.61</v>
      </c>
      <c r="AG638" s="32"/>
    </row>
    <row r="639" spans="1:33" s="31" customFormat="1" ht="36.75" customHeight="1">
      <c r="A639" s="17" t="s">
        <v>1262</v>
      </c>
      <c r="B639" s="18">
        <v>5610079000196</v>
      </c>
      <c r="C639" s="30" t="s">
        <v>1263</v>
      </c>
      <c r="D639" s="20" t="s">
        <v>14</v>
      </c>
      <c r="E639" s="21" t="s">
        <v>352</v>
      </c>
      <c r="F639" s="22" t="s">
        <v>1264</v>
      </c>
      <c r="G639" s="23">
        <v>1866.02</v>
      </c>
      <c r="H639" s="23">
        <v>0</v>
      </c>
      <c r="I639" s="23">
        <v>1866.02</v>
      </c>
      <c r="AG639" s="32"/>
    </row>
    <row r="640" spans="1:33" s="31" customFormat="1" ht="45.75" customHeight="1">
      <c r="A640" s="17" t="s">
        <v>86</v>
      </c>
      <c r="B640" s="18">
        <v>492578000102</v>
      </c>
      <c r="C640" s="30" t="s">
        <v>1265</v>
      </c>
      <c r="D640" s="20" t="s">
        <v>40</v>
      </c>
      <c r="E640" s="21" t="s">
        <v>398</v>
      </c>
      <c r="F640" s="22" t="s">
        <v>1266</v>
      </c>
      <c r="G640" s="23">
        <v>17030.97</v>
      </c>
      <c r="H640" s="23">
        <v>5406.66</v>
      </c>
      <c r="I640" s="23">
        <f>2703.33+5406.66</f>
        <v>8109.99</v>
      </c>
      <c r="AG640" s="32"/>
    </row>
    <row r="641" spans="1:33" s="31" customFormat="1" ht="36.75" customHeight="1">
      <c r="A641" s="17" t="s">
        <v>137</v>
      </c>
      <c r="B641" s="18">
        <v>4477642000137</v>
      </c>
      <c r="C641" s="30" t="s">
        <v>1267</v>
      </c>
      <c r="D641" s="20" t="s">
        <v>14</v>
      </c>
      <c r="E641" s="21" t="s">
        <v>352</v>
      </c>
      <c r="F641" s="22" t="s">
        <v>1268</v>
      </c>
      <c r="G641" s="23">
        <v>14399.24</v>
      </c>
      <c r="H641" s="23">
        <v>0</v>
      </c>
      <c r="I641" s="23">
        <v>0</v>
      </c>
      <c r="AG641" s="32"/>
    </row>
    <row r="642" spans="1:33" s="31" customFormat="1" ht="40.5" customHeight="1">
      <c r="A642" s="17" t="s">
        <v>1269</v>
      </c>
      <c r="B642" s="18">
        <v>72381189000110</v>
      </c>
      <c r="C642" s="30" t="s">
        <v>1270</v>
      </c>
      <c r="D642" s="20" t="s">
        <v>14</v>
      </c>
      <c r="E642" s="21" t="s">
        <v>960</v>
      </c>
      <c r="F642" s="22" t="s">
        <v>1271</v>
      </c>
      <c r="G642" s="23">
        <v>54441.6</v>
      </c>
      <c r="H642" s="23">
        <v>0</v>
      </c>
      <c r="I642" s="23">
        <v>0</v>
      </c>
      <c r="AG642" s="32"/>
    </row>
    <row r="643" spans="1:33" s="31" customFormat="1" ht="36.75" customHeight="1">
      <c r="A643" s="17" t="s">
        <v>1272</v>
      </c>
      <c r="B643" s="18">
        <v>34590765268</v>
      </c>
      <c r="C643" s="30" t="s">
        <v>1273</v>
      </c>
      <c r="D643" s="20" t="s">
        <v>14</v>
      </c>
      <c r="E643" s="21" t="s">
        <v>352</v>
      </c>
      <c r="F643" s="22" t="s">
        <v>1274</v>
      </c>
      <c r="G643" s="23">
        <v>3000</v>
      </c>
      <c r="H643" s="23">
        <v>0</v>
      </c>
      <c r="I643" s="23">
        <v>3000</v>
      </c>
      <c r="AG643" s="32"/>
    </row>
    <row r="644" spans="1:33" s="31" customFormat="1" ht="36.75" customHeight="1">
      <c r="A644" s="17" t="s">
        <v>1272</v>
      </c>
      <c r="B644" s="18">
        <v>34590765268</v>
      </c>
      <c r="C644" s="30" t="s">
        <v>1275</v>
      </c>
      <c r="D644" s="20" t="s">
        <v>14</v>
      </c>
      <c r="E644" s="21" t="s">
        <v>352</v>
      </c>
      <c r="F644" s="22" t="s">
        <v>1276</v>
      </c>
      <c r="G644" s="23">
        <v>3000</v>
      </c>
      <c r="H644" s="23">
        <v>0</v>
      </c>
      <c r="I644" s="23">
        <v>3000</v>
      </c>
      <c r="AG644" s="32"/>
    </row>
    <row r="645" spans="1:33" s="31" customFormat="1" ht="36.75" customHeight="1">
      <c r="A645" s="17" t="s">
        <v>1277</v>
      </c>
      <c r="B645" s="18">
        <v>27985750000116</v>
      </c>
      <c r="C645" s="30" t="s">
        <v>1278</v>
      </c>
      <c r="D645" s="20" t="s">
        <v>40</v>
      </c>
      <c r="E645" s="21" t="s">
        <v>398</v>
      </c>
      <c r="F645" s="22" t="s">
        <v>1279</v>
      </c>
      <c r="G645" s="23">
        <v>684.99</v>
      </c>
      <c r="H645" s="23">
        <v>0</v>
      </c>
      <c r="I645" s="23">
        <v>684.99</v>
      </c>
      <c r="AG645" s="32"/>
    </row>
    <row r="646" spans="1:33" s="31" customFormat="1" ht="36.75" customHeight="1">
      <c r="A646" s="17" t="s">
        <v>472</v>
      </c>
      <c r="B646" s="18">
        <v>13014296000141</v>
      </c>
      <c r="C646" s="30" t="s">
        <v>1280</v>
      </c>
      <c r="D646" s="20" t="s">
        <v>40</v>
      </c>
      <c r="E646" s="21" t="s">
        <v>398</v>
      </c>
      <c r="F646" s="22" t="s">
        <v>1281</v>
      </c>
      <c r="G646" s="23">
        <v>3900</v>
      </c>
      <c r="H646" s="23">
        <v>0</v>
      </c>
      <c r="I646" s="23">
        <v>3900</v>
      </c>
      <c r="AG646" s="32"/>
    </row>
    <row r="647" spans="1:33" s="31" customFormat="1" ht="36.75" customHeight="1">
      <c r="A647" s="17" t="s">
        <v>1282</v>
      </c>
      <c r="B647" s="18">
        <v>33463603268</v>
      </c>
      <c r="C647" s="30" t="s">
        <v>1283</v>
      </c>
      <c r="D647" s="20" t="s">
        <v>14</v>
      </c>
      <c r="E647" s="21" t="s">
        <v>352</v>
      </c>
      <c r="F647" s="22" t="s">
        <v>1284</v>
      </c>
      <c r="G647" s="23">
        <v>1819.22</v>
      </c>
      <c r="H647" s="23">
        <v>0</v>
      </c>
      <c r="I647" s="23">
        <v>1819.22</v>
      </c>
      <c r="AG647" s="32"/>
    </row>
    <row r="648" spans="1:33" s="31" customFormat="1" ht="36.75" customHeight="1">
      <c r="A648" s="17" t="s">
        <v>1285</v>
      </c>
      <c r="B648" s="18">
        <v>84806893234</v>
      </c>
      <c r="C648" s="30" t="s">
        <v>1286</v>
      </c>
      <c r="D648" s="20" t="s">
        <v>14</v>
      </c>
      <c r="E648" s="21" t="s">
        <v>352</v>
      </c>
      <c r="F648" s="22" t="s">
        <v>1287</v>
      </c>
      <c r="G648" s="23">
        <v>453.22</v>
      </c>
      <c r="H648" s="23">
        <v>0</v>
      </c>
      <c r="I648" s="23">
        <v>453.22</v>
      </c>
      <c r="AG648" s="32"/>
    </row>
    <row r="649" spans="1:33" s="31" customFormat="1" ht="36.75" customHeight="1">
      <c r="A649" s="17" t="s">
        <v>338</v>
      </c>
      <c r="B649" s="18">
        <v>7637990000112</v>
      </c>
      <c r="C649" s="30" t="s">
        <v>1288</v>
      </c>
      <c r="D649" s="20" t="s">
        <v>14</v>
      </c>
      <c r="E649" s="21" t="s">
        <v>352</v>
      </c>
      <c r="F649" s="22" t="s">
        <v>1289</v>
      </c>
      <c r="G649" s="23">
        <v>3472.18</v>
      </c>
      <c r="H649" s="23">
        <v>0</v>
      </c>
      <c r="I649" s="23">
        <v>3472.18</v>
      </c>
      <c r="AG649" s="32"/>
    </row>
    <row r="650" spans="1:33" s="31" customFormat="1" ht="36.75" customHeight="1">
      <c r="A650" s="17" t="s">
        <v>1290</v>
      </c>
      <c r="B650" s="18">
        <v>33753466204</v>
      </c>
      <c r="C650" s="30" t="s">
        <v>1291</v>
      </c>
      <c r="D650" s="20" t="s">
        <v>14</v>
      </c>
      <c r="E650" s="21" t="s">
        <v>352</v>
      </c>
      <c r="F650" s="22" t="s">
        <v>1292</v>
      </c>
      <c r="G650" s="23">
        <v>1723.47</v>
      </c>
      <c r="H650" s="23">
        <v>0</v>
      </c>
      <c r="I650" s="23">
        <v>1723.47</v>
      </c>
      <c r="AG650" s="32"/>
    </row>
    <row r="651" spans="1:33" s="31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1293</v>
      </c>
      <c r="G651" s="23">
        <v>11618.45</v>
      </c>
      <c r="H651" s="23">
        <v>0</v>
      </c>
      <c r="I651" s="23">
        <v>11618.45</v>
      </c>
      <c r="AG651" s="32"/>
    </row>
    <row r="652" spans="1:33" s="31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1294</v>
      </c>
      <c r="G652" s="23">
        <v>476508.87</v>
      </c>
      <c r="H652" s="23">
        <v>0</v>
      </c>
      <c r="I652" s="23">
        <v>476508.87</v>
      </c>
      <c r="AG652" s="32"/>
    </row>
    <row r="653" spans="1:33" s="31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1295</v>
      </c>
      <c r="G653" s="23">
        <v>1563</v>
      </c>
      <c r="H653" s="23">
        <v>0</v>
      </c>
      <c r="I653" s="23">
        <v>1563</v>
      </c>
      <c r="AG653" s="32"/>
    </row>
    <row r="654" spans="1:33" s="31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1296</v>
      </c>
      <c r="G654" s="23">
        <v>3774.5</v>
      </c>
      <c r="H654" s="23">
        <v>0</v>
      </c>
      <c r="I654" s="23">
        <v>3774.5</v>
      </c>
      <c r="AG654" s="32"/>
    </row>
    <row r="655" spans="1:33" s="31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1297</v>
      </c>
      <c r="G655" s="23">
        <v>99367.44</v>
      </c>
      <c r="H655" s="23">
        <v>0</v>
      </c>
      <c r="I655" s="23">
        <v>99367.44</v>
      </c>
      <c r="AG655" s="32"/>
    </row>
    <row r="656" spans="1:33" s="31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1298</v>
      </c>
      <c r="G656" s="23">
        <v>1446.25</v>
      </c>
      <c r="H656" s="23">
        <v>0</v>
      </c>
      <c r="I656" s="23">
        <v>1446.25</v>
      </c>
      <c r="AG656" s="32"/>
    </row>
    <row r="657" spans="1:33" s="31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1299</v>
      </c>
      <c r="G657" s="23">
        <v>5383598.43</v>
      </c>
      <c r="H657" s="23">
        <v>2437126.96</v>
      </c>
      <c r="I657" s="23">
        <f>1783067.63+593383.73+2437126.96</f>
        <v>4813578.32</v>
      </c>
      <c r="AG657" s="32"/>
    </row>
    <row r="658" spans="1:33" s="31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1300</v>
      </c>
      <c r="G658" s="23">
        <v>4047325.22</v>
      </c>
      <c r="H658" s="23">
        <v>0</v>
      </c>
      <c r="I658" s="23">
        <v>4047325.22</v>
      </c>
      <c r="AG658" s="32"/>
    </row>
    <row r="659" spans="1:33" s="31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1301</v>
      </c>
      <c r="G659" s="23">
        <v>1195848.9</v>
      </c>
      <c r="H659" s="23">
        <v>0</v>
      </c>
      <c r="I659" s="23">
        <v>1195848.9</v>
      </c>
      <c r="AG659" s="32"/>
    </row>
    <row r="660" spans="1:33" s="31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1302</v>
      </c>
      <c r="G660" s="23">
        <v>1048164.26</v>
      </c>
      <c r="H660" s="23">
        <v>0</v>
      </c>
      <c r="I660" s="23">
        <v>1048164.26</v>
      </c>
      <c r="AG660" s="32"/>
    </row>
    <row r="661" spans="1:33" s="31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1303</v>
      </c>
      <c r="G661" s="23">
        <v>253699.53</v>
      </c>
      <c r="H661" s="23">
        <v>0</v>
      </c>
      <c r="I661" s="23">
        <v>253699.53</v>
      </c>
      <c r="AG661" s="32"/>
    </row>
    <row r="662" spans="1:33" s="31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1304</v>
      </c>
      <c r="G662" s="23">
        <v>209793.52</v>
      </c>
      <c r="H662" s="23">
        <v>0</v>
      </c>
      <c r="I662" s="23">
        <v>209793.52</v>
      </c>
      <c r="AG662" s="32"/>
    </row>
    <row r="663" spans="1:33" s="31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1305</v>
      </c>
      <c r="G663" s="23">
        <v>177320.5</v>
      </c>
      <c r="H663" s="23">
        <v>0</v>
      </c>
      <c r="I663" s="23">
        <v>177320.5</v>
      </c>
      <c r="AG663" s="32"/>
    </row>
    <row r="664" spans="1:33" s="31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1306</v>
      </c>
      <c r="G664" s="23">
        <v>104787.54</v>
      </c>
      <c r="H664" s="23">
        <v>0</v>
      </c>
      <c r="I664" s="23">
        <v>104787.54</v>
      </c>
      <c r="AG664" s="32"/>
    </row>
    <row r="665" spans="1:33" s="31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1307</v>
      </c>
      <c r="G665" s="23">
        <v>95234.65</v>
      </c>
      <c r="H665" s="23">
        <v>0</v>
      </c>
      <c r="I665" s="23">
        <v>95234.65</v>
      </c>
      <c r="AG665" s="32"/>
    </row>
    <row r="666" spans="1:33" s="31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1308</v>
      </c>
      <c r="G666" s="23">
        <v>32309.46</v>
      </c>
      <c r="H666" s="23">
        <v>0</v>
      </c>
      <c r="I666" s="23">
        <v>32309.46</v>
      </c>
      <c r="AG666" s="32"/>
    </row>
    <row r="667" spans="1:33" s="31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1309</v>
      </c>
      <c r="G667" s="23">
        <v>16027.79</v>
      </c>
      <c r="H667" s="23">
        <v>0</v>
      </c>
      <c r="I667" s="23">
        <v>16027.79</v>
      </c>
      <c r="AG667" s="32"/>
    </row>
    <row r="668" spans="1:33" s="31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1310</v>
      </c>
      <c r="G668" s="23">
        <v>10274.66</v>
      </c>
      <c r="H668" s="23">
        <v>0</v>
      </c>
      <c r="I668" s="23">
        <v>10274.66</v>
      </c>
      <c r="AG668" s="32"/>
    </row>
    <row r="669" spans="1:33" s="31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1311</v>
      </c>
      <c r="G669" s="23">
        <v>6577.54</v>
      </c>
      <c r="H669" s="23">
        <v>0</v>
      </c>
      <c r="I669" s="23">
        <v>6577.54</v>
      </c>
      <c r="AG669" s="32"/>
    </row>
    <row r="670" spans="1:33" s="31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1312</v>
      </c>
      <c r="G670" s="23">
        <v>5116.04</v>
      </c>
      <c r="H670" s="23">
        <v>0</v>
      </c>
      <c r="I670" s="23">
        <v>5116.04</v>
      </c>
      <c r="AG670" s="32"/>
    </row>
    <row r="671" spans="1:33" s="31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1313</v>
      </c>
      <c r="G671" s="23">
        <v>1211.75</v>
      </c>
      <c r="H671" s="23">
        <v>0</v>
      </c>
      <c r="I671" s="23">
        <v>1211.75</v>
      </c>
      <c r="AG671" s="32"/>
    </row>
    <row r="672" spans="1:33" s="31" customFormat="1" ht="36.75" customHeight="1">
      <c r="A672" s="17" t="s">
        <v>293</v>
      </c>
      <c r="B672" s="18">
        <v>29979036001031</v>
      </c>
      <c r="C672" s="30" t="s">
        <v>1314</v>
      </c>
      <c r="D672" s="20" t="s">
        <v>14</v>
      </c>
      <c r="E672" s="21" t="s">
        <v>352</v>
      </c>
      <c r="F672" s="22" t="s">
        <v>1315</v>
      </c>
      <c r="G672" s="23">
        <v>135699.15</v>
      </c>
      <c r="H672" s="23">
        <v>0</v>
      </c>
      <c r="I672" s="23">
        <v>135627.95</v>
      </c>
      <c r="AG672" s="32"/>
    </row>
    <row r="673" spans="1:33" s="31" customFormat="1" ht="36.75" customHeight="1">
      <c r="A673" s="17" t="s">
        <v>293</v>
      </c>
      <c r="B673" s="18">
        <v>29979036001031</v>
      </c>
      <c r="C673" s="30" t="s">
        <v>1314</v>
      </c>
      <c r="D673" s="20" t="s">
        <v>14</v>
      </c>
      <c r="E673" s="21" t="s">
        <v>352</v>
      </c>
      <c r="F673" s="22" t="s">
        <v>1316</v>
      </c>
      <c r="G673" s="23">
        <v>259.69</v>
      </c>
      <c r="H673" s="23">
        <v>0</v>
      </c>
      <c r="I673" s="23">
        <v>259.69</v>
      </c>
      <c r="AG673" s="32"/>
    </row>
    <row r="674" spans="1:33" s="31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1317</v>
      </c>
      <c r="G674" s="23">
        <v>1171713.3</v>
      </c>
      <c r="H674" s="23">
        <v>187022.14</v>
      </c>
      <c r="I674" s="23">
        <f>890299.81+187022.14</f>
        <v>1077321.9500000002</v>
      </c>
      <c r="AG674" s="32"/>
    </row>
    <row r="675" spans="1:33" s="31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1318</v>
      </c>
      <c r="G675" s="23">
        <v>2324559.35</v>
      </c>
      <c r="H675" s="23">
        <v>349618.42</v>
      </c>
      <c r="I675" s="23">
        <f>1781083.54+1226.15+349618.42</f>
        <v>2131928.11</v>
      </c>
      <c r="AG675" s="32"/>
    </row>
    <row r="676" spans="1:33" s="31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1319</v>
      </c>
      <c r="G676" s="23">
        <v>144653.91</v>
      </c>
      <c r="H676" s="23">
        <v>0</v>
      </c>
      <c r="I676" s="23">
        <v>144653.91</v>
      </c>
      <c r="AG676" s="32"/>
    </row>
    <row r="677" spans="1:33" s="31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1320</v>
      </c>
      <c r="G677" s="23">
        <v>19498.97</v>
      </c>
      <c r="H677" s="23">
        <v>0</v>
      </c>
      <c r="I677" s="23">
        <v>19498.97</v>
      </c>
      <c r="AG677" s="32"/>
    </row>
    <row r="678" spans="1:33" s="31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1321</v>
      </c>
      <c r="G678" s="23">
        <v>507718.5</v>
      </c>
      <c r="H678" s="23">
        <v>21952.8</v>
      </c>
      <c r="I678" s="23">
        <f>476274.55+4810.88+21952.8</f>
        <v>503038.23</v>
      </c>
      <c r="AG678" s="32"/>
    </row>
    <row r="679" spans="1:33" s="31" customFormat="1" ht="36.75" customHeight="1">
      <c r="A679" s="17" t="s">
        <v>267</v>
      </c>
      <c r="B679" s="18" t="s">
        <v>268</v>
      </c>
      <c r="C679" s="19" t="s">
        <v>1322</v>
      </c>
      <c r="D679" s="20" t="s">
        <v>14</v>
      </c>
      <c r="E679" s="21" t="s">
        <v>352</v>
      </c>
      <c r="F679" s="22" t="s">
        <v>1323</v>
      </c>
      <c r="G679" s="23">
        <v>415000</v>
      </c>
      <c r="H679" s="23">
        <v>0</v>
      </c>
      <c r="I679" s="23">
        <v>415000</v>
      </c>
      <c r="AG679" s="32"/>
    </row>
    <row r="680" spans="1:33" s="31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1324</v>
      </c>
      <c r="G680" s="23">
        <v>372081.79</v>
      </c>
      <c r="H680" s="23">
        <v>0</v>
      </c>
      <c r="I680" s="23">
        <v>372081.79</v>
      </c>
      <c r="AG680" s="32"/>
    </row>
    <row r="681" spans="1:33" s="31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1325</v>
      </c>
      <c r="G681" s="23">
        <v>38576.26</v>
      </c>
      <c r="H681" s="23">
        <v>0</v>
      </c>
      <c r="I681" s="23">
        <v>38576.26</v>
      </c>
      <c r="AG681" s="32"/>
    </row>
    <row r="682" spans="1:33" s="31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1326</v>
      </c>
      <c r="G682" s="23">
        <v>32566.15</v>
      </c>
      <c r="H682" s="23">
        <v>0</v>
      </c>
      <c r="I682" s="23">
        <v>32566.15</v>
      </c>
      <c r="AG682" s="32"/>
    </row>
    <row r="683" spans="1:33" s="31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1327</v>
      </c>
      <c r="G683" s="23">
        <v>23175.71</v>
      </c>
      <c r="H683" s="23">
        <v>0</v>
      </c>
      <c r="I683" s="23">
        <v>23175.71</v>
      </c>
      <c r="AG683" s="32"/>
    </row>
    <row r="684" spans="1:33" s="31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1328</v>
      </c>
      <c r="G684" s="23">
        <v>16614.77</v>
      </c>
      <c r="H684" s="23">
        <v>0</v>
      </c>
      <c r="I684" s="23">
        <v>16614.77</v>
      </c>
      <c r="AG684" s="32"/>
    </row>
    <row r="685" spans="1:33" s="31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1329</v>
      </c>
      <c r="G685" s="23">
        <v>13565.13</v>
      </c>
      <c r="H685" s="23">
        <v>0</v>
      </c>
      <c r="I685" s="23">
        <v>13565.13</v>
      </c>
      <c r="AG685" s="32"/>
    </row>
    <row r="686" spans="1:33" s="31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1330</v>
      </c>
      <c r="G686" s="23">
        <v>12398.29</v>
      </c>
      <c r="H686" s="23">
        <v>0</v>
      </c>
      <c r="I686" s="23">
        <v>12398.29</v>
      </c>
      <c r="AG686" s="32"/>
    </row>
    <row r="687" spans="1:33" s="31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1331</v>
      </c>
      <c r="G687" s="23">
        <v>4101.29</v>
      </c>
      <c r="H687" s="23">
        <v>0</v>
      </c>
      <c r="I687" s="23">
        <v>4101.29</v>
      </c>
      <c r="AG687" s="32"/>
    </row>
    <row r="688" spans="1:33" s="31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1332</v>
      </c>
      <c r="G688" s="23">
        <v>1966.47</v>
      </c>
      <c r="H688" s="23">
        <v>0</v>
      </c>
      <c r="I688" s="23">
        <v>1966.47</v>
      </c>
      <c r="AG688" s="32"/>
    </row>
    <row r="689" spans="1:33" s="31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1333</v>
      </c>
      <c r="G689" s="23">
        <v>1744.14</v>
      </c>
      <c r="H689" s="23">
        <v>0</v>
      </c>
      <c r="I689" s="23">
        <v>1744.14</v>
      </c>
      <c r="AG689" s="32"/>
    </row>
    <row r="690" spans="1:33" s="31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1334</v>
      </c>
      <c r="G690" s="23">
        <v>1126.43</v>
      </c>
      <c r="H690" s="23">
        <v>0</v>
      </c>
      <c r="I690" s="23">
        <v>1126.43</v>
      </c>
      <c r="AG690" s="32"/>
    </row>
    <row r="691" spans="1:33" s="31" customFormat="1" ht="36.75" customHeight="1">
      <c r="A691" s="17" t="s">
        <v>293</v>
      </c>
      <c r="B691" s="18">
        <v>29979036001031</v>
      </c>
      <c r="C691" s="30" t="s">
        <v>1314</v>
      </c>
      <c r="D691" s="20" t="s">
        <v>14</v>
      </c>
      <c r="E691" s="21" t="s">
        <v>352</v>
      </c>
      <c r="F691" s="22" t="s">
        <v>1335</v>
      </c>
      <c r="G691" s="23">
        <v>1323.74</v>
      </c>
      <c r="H691" s="23">
        <v>0</v>
      </c>
      <c r="I691" s="23">
        <v>995.52</v>
      </c>
      <c r="AG691" s="32"/>
    </row>
    <row r="692" spans="1:33" s="31" customFormat="1" ht="36.75" customHeight="1">
      <c r="A692" s="17" t="s">
        <v>267</v>
      </c>
      <c r="B692" s="18" t="s">
        <v>268</v>
      </c>
      <c r="C692" s="19" t="s">
        <v>607</v>
      </c>
      <c r="D692" s="20" t="s">
        <v>14</v>
      </c>
      <c r="E692" s="21" t="s">
        <v>352</v>
      </c>
      <c r="F692" s="22" t="s">
        <v>1336</v>
      </c>
      <c r="G692" s="23">
        <v>13056</v>
      </c>
      <c r="H692" s="23">
        <v>2080.38</v>
      </c>
      <c r="I692" s="23">
        <f>10040.62+2080.38</f>
        <v>12121</v>
      </c>
      <c r="AG692" s="32"/>
    </row>
    <row r="693" spans="1:33" s="31" customFormat="1" ht="36.75" customHeight="1">
      <c r="A693" s="17" t="s">
        <v>267</v>
      </c>
      <c r="B693" s="18" t="s">
        <v>268</v>
      </c>
      <c r="C693" s="19" t="s">
        <v>607</v>
      </c>
      <c r="D693" s="20" t="s">
        <v>14</v>
      </c>
      <c r="E693" s="21" t="s">
        <v>352</v>
      </c>
      <c r="F693" s="22" t="s">
        <v>1337</v>
      </c>
      <c r="G693" s="23">
        <v>8500</v>
      </c>
      <c r="H693" s="23">
        <v>0</v>
      </c>
      <c r="I693" s="23">
        <v>8500</v>
      </c>
      <c r="AG693" s="32"/>
    </row>
    <row r="694" spans="1:33" s="31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1338</v>
      </c>
      <c r="G694" s="23">
        <v>5000</v>
      </c>
      <c r="H694" s="23">
        <v>0</v>
      </c>
      <c r="I694" s="23">
        <v>5000</v>
      </c>
      <c r="AG694" s="32"/>
    </row>
    <row r="695" spans="1:33" s="31" customFormat="1" ht="36.75" customHeight="1">
      <c r="A695" s="17" t="s">
        <v>267</v>
      </c>
      <c r="B695" s="18" t="s">
        <v>268</v>
      </c>
      <c r="C695" s="19" t="s">
        <v>572</v>
      </c>
      <c r="D695" s="20" t="s">
        <v>14</v>
      </c>
      <c r="E695" s="21" t="s">
        <v>352</v>
      </c>
      <c r="F695" s="22" t="s">
        <v>1339</v>
      </c>
      <c r="G695" s="23">
        <v>305000</v>
      </c>
      <c r="H695" s="23">
        <v>2775.32</v>
      </c>
      <c r="I695" s="23">
        <f>301639.36+2775.32</f>
        <v>304414.68</v>
      </c>
      <c r="AG695" s="32"/>
    </row>
    <row r="696" spans="1:33" s="31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1340</v>
      </c>
      <c r="G696" s="23">
        <v>26596.67</v>
      </c>
      <c r="H696" s="23">
        <v>0</v>
      </c>
      <c r="I696" s="23">
        <v>26596.67</v>
      </c>
      <c r="AG696" s="32"/>
    </row>
    <row r="697" spans="1:33" s="31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1341</v>
      </c>
      <c r="G697" s="23">
        <v>17000</v>
      </c>
      <c r="H697" s="23">
        <v>0</v>
      </c>
      <c r="I697" s="23">
        <v>17000</v>
      </c>
      <c r="AG697" s="32"/>
    </row>
    <row r="698" spans="1:33" s="31" customFormat="1" ht="36.75" customHeight="1">
      <c r="A698" s="17" t="s">
        <v>1342</v>
      </c>
      <c r="B698" s="18">
        <v>7273545000110</v>
      </c>
      <c r="C698" s="30" t="s">
        <v>1343</v>
      </c>
      <c r="D698" s="20" t="s">
        <v>40</v>
      </c>
      <c r="E698" s="21" t="s">
        <v>402</v>
      </c>
      <c r="F698" s="22" t="s">
        <v>1344</v>
      </c>
      <c r="G698" s="23">
        <v>1800</v>
      </c>
      <c r="H698" s="23">
        <v>0</v>
      </c>
      <c r="I698" s="23">
        <v>1800</v>
      </c>
      <c r="AG698" s="32"/>
    </row>
    <row r="699" spans="1:33" s="31" customFormat="1" ht="36.75" customHeight="1">
      <c r="A699" s="17" t="s">
        <v>1342</v>
      </c>
      <c r="B699" s="18">
        <v>7273545000110</v>
      </c>
      <c r="C699" s="30" t="s">
        <v>1345</v>
      </c>
      <c r="D699" s="20" t="s">
        <v>40</v>
      </c>
      <c r="E699" s="21" t="s">
        <v>402</v>
      </c>
      <c r="F699" s="22" t="s">
        <v>1346</v>
      </c>
      <c r="G699" s="23">
        <v>600</v>
      </c>
      <c r="H699" s="23">
        <v>0</v>
      </c>
      <c r="I699" s="23">
        <v>600</v>
      </c>
      <c r="AG699" s="32"/>
    </row>
    <row r="700" spans="1:33" s="31" customFormat="1" ht="36.75" customHeight="1">
      <c r="A700" s="17" t="s">
        <v>1347</v>
      </c>
      <c r="B700" s="18">
        <v>17615848000128</v>
      </c>
      <c r="C700" s="30" t="s">
        <v>1348</v>
      </c>
      <c r="D700" s="20" t="s">
        <v>40</v>
      </c>
      <c r="E700" s="21" t="s">
        <v>398</v>
      </c>
      <c r="F700" s="22" t="s">
        <v>1349</v>
      </c>
      <c r="G700" s="23">
        <v>180</v>
      </c>
      <c r="H700" s="23">
        <v>180</v>
      </c>
      <c r="I700" s="23">
        <v>180</v>
      </c>
      <c r="AG700" s="32"/>
    </row>
    <row r="701" spans="1:33" s="31" customFormat="1" ht="36.75" customHeight="1">
      <c r="A701" s="17" t="s">
        <v>267</v>
      </c>
      <c r="B701" s="18" t="s">
        <v>268</v>
      </c>
      <c r="C701" s="19" t="s">
        <v>533</v>
      </c>
      <c r="D701" s="20" t="s">
        <v>14</v>
      </c>
      <c r="E701" s="21" t="s">
        <v>352</v>
      </c>
      <c r="F701" s="22" t="s">
        <v>1350</v>
      </c>
      <c r="G701" s="23">
        <v>15000</v>
      </c>
      <c r="H701" s="23">
        <v>0</v>
      </c>
      <c r="I701" s="23">
        <v>15000</v>
      </c>
      <c r="AG701" s="32"/>
    </row>
    <row r="702" spans="1:33" s="31" customFormat="1" ht="36.75" customHeight="1">
      <c r="A702" s="17" t="s">
        <v>267</v>
      </c>
      <c r="B702" s="18" t="s">
        <v>268</v>
      </c>
      <c r="C702" s="19" t="s">
        <v>607</v>
      </c>
      <c r="D702" s="20" t="s">
        <v>14</v>
      </c>
      <c r="E702" s="21" t="s">
        <v>352</v>
      </c>
      <c r="F702" s="22" t="s">
        <v>1351</v>
      </c>
      <c r="G702" s="23">
        <v>4448</v>
      </c>
      <c r="H702" s="23">
        <v>0</v>
      </c>
      <c r="I702" s="23">
        <v>4448</v>
      </c>
      <c r="AG702" s="32"/>
    </row>
    <row r="703" spans="1:33" s="31" customFormat="1" ht="36.75" customHeight="1">
      <c r="A703" s="17" t="s">
        <v>267</v>
      </c>
      <c r="B703" s="18" t="s">
        <v>268</v>
      </c>
      <c r="C703" s="19" t="s">
        <v>607</v>
      </c>
      <c r="D703" s="20" t="s">
        <v>14</v>
      </c>
      <c r="E703" s="21" t="s">
        <v>352</v>
      </c>
      <c r="F703" s="22" t="s">
        <v>1352</v>
      </c>
      <c r="G703" s="23">
        <v>2502</v>
      </c>
      <c r="H703" s="23">
        <v>0</v>
      </c>
      <c r="I703" s="23">
        <v>2502</v>
      </c>
      <c r="AG703" s="32"/>
    </row>
    <row r="704" spans="1:33" s="31" customFormat="1" ht="36.75" customHeight="1">
      <c r="A704" s="17" t="s">
        <v>267</v>
      </c>
      <c r="B704" s="18" t="s">
        <v>268</v>
      </c>
      <c r="C704" s="19" t="s">
        <v>607</v>
      </c>
      <c r="D704" s="20" t="s">
        <v>14</v>
      </c>
      <c r="E704" s="21" t="s">
        <v>352</v>
      </c>
      <c r="F704" s="22" t="s">
        <v>1353</v>
      </c>
      <c r="G704" s="23">
        <v>5000</v>
      </c>
      <c r="H704" s="23">
        <v>0</v>
      </c>
      <c r="I704" s="23">
        <v>5000</v>
      </c>
      <c r="AG704" s="32"/>
    </row>
    <row r="705" spans="1:33" s="31" customFormat="1" ht="36.75" customHeight="1">
      <c r="A705" s="17" t="s">
        <v>267</v>
      </c>
      <c r="B705" s="18" t="s">
        <v>268</v>
      </c>
      <c r="C705" s="19" t="s">
        <v>533</v>
      </c>
      <c r="D705" s="20" t="s">
        <v>14</v>
      </c>
      <c r="E705" s="21" t="s">
        <v>352</v>
      </c>
      <c r="F705" s="22" t="s">
        <v>1354</v>
      </c>
      <c r="G705" s="23">
        <v>16000</v>
      </c>
      <c r="H705" s="23">
        <v>0</v>
      </c>
      <c r="I705" s="23">
        <v>16000</v>
      </c>
      <c r="AG705" s="32"/>
    </row>
    <row r="706" spans="1:33" s="31" customFormat="1" ht="36.75" customHeight="1">
      <c r="A706" s="17" t="s">
        <v>350</v>
      </c>
      <c r="B706" s="18">
        <v>33392072168</v>
      </c>
      <c r="C706" s="30" t="s">
        <v>1355</v>
      </c>
      <c r="D706" s="20" t="s">
        <v>14</v>
      </c>
      <c r="E706" s="21" t="s">
        <v>352</v>
      </c>
      <c r="F706" s="22" t="s">
        <v>1356</v>
      </c>
      <c r="G706" s="23">
        <v>2160.3</v>
      </c>
      <c r="H706" s="23">
        <v>0</v>
      </c>
      <c r="I706" s="23">
        <v>2160.3</v>
      </c>
      <c r="AG706" s="32"/>
    </row>
    <row r="707" spans="1:33" s="31" customFormat="1" ht="36.75" customHeight="1">
      <c r="A707" s="17" t="s">
        <v>1031</v>
      </c>
      <c r="B707" s="18">
        <v>34509968272</v>
      </c>
      <c r="C707" s="30" t="s">
        <v>1357</v>
      </c>
      <c r="D707" s="20" t="s">
        <v>14</v>
      </c>
      <c r="E707" s="21" t="s">
        <v>352</v>
      </c>
      <c r="F707" s="22" t="s">
        <v>1358</v>
      </c>
      <c r="G707" s="23">
        <v>2266.1</v>
      </c>
      <c r="H707" s="23">
        <v>0</v>
      </c>
      <c r="I707" s="23">
        <v>2266.1</v>
      </c>
      <c r="AG707" s="32"/>
    </row>
    <row r="708" spans="1:33" s="31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1359</v>
      </c>
      <c r="G708" s="23">
        <v>26000</v>
      </c>
      <c r="H708" s="23">
        <v>0</v>
      </c>
      <c r="I708" s="23">
        <v>26000</v>
      </c>
      <c r="AG708" s="32"/>
    </row>
    <row r="709" spans="1:33" s="31" customFormat="1" ht="36.75" customHeight="1">
      <c r="A709" s="17" t="s">
        <v>1360</v>
      </c>
      <c r="B709" s="18">
        <v>21512124249</v>
      </c>
      <c r="C709" s="30" t="s">
        <v>1361</v>
      </c>
      <c r="D709" s="20" t="s">
        <v>14</v>
      </c>
      <c r="E709" s="21" t="s">
        <v>352</v>
      </c>
      <c r="F709" s="22" t="s">
        <v>1362</v>
      </c>
      <c r="G709" s="23">
        <v>2160.3</v>
      </c>
      <c r="H709" s="23">
        <v>0</v>
      </c>
      <c r="I709" s="23">
        <v>2160.3</v>
      </c>
      <c r="AG709" s="32"/>
    </row>
    <row r="710" spans="1:33" s="31" customFormat="1" ht="40.5" customHeight="1">
      <c r="A710" s="17" t="s">
        <v>264</v>
      </c>
      <c r="B710" s="18">
        <v>2844344000102</v>
      </c>
      <c r="C710" s="30" t="s">
        <v>1363</v>
      </c>
      <c r="D710" s="20" t="s">
        <v>14</v>
      </c>
      <c r="E710" s="21" t="s">
        <v>352</v>
      </c>
      <c r="F710" s="22" t="s">
        <v>1364</v>
      </c>
      <c r="G710" s="23">
        <v>200000</v>
      </c>
      <c r="H710" s="23">
        <v>0</v>
      </c>
      <c r="I710" s="23">
        <v>200000</v>
      </c>
      <c r="AG710" s="32"/>
    </row>
    <row r="711" spans="1:33" s="31" customFormat="1" ht="36.75" customHeight="1">
      <c r="A711" s="17" t="s">
        <v>574</v>
      </c>
      <c r="B711" s="18">
        <v>62413180206</v>
      </c>
      <c r="C711" s="30" t="s">
        <v>1365</v>
      </c>
      <c r="D711" s="20" t="s">
        <v>14</v>
      </c>
      <c r="E711" s="21" t="s">
        <v>352</v>
      </c>
      <c r="F711" s="22" t="s">
        <v>1366</v>
      </c>
      <c r="G711" s="23">
        <v>864.13</v>
      </c>
      <c r="H711" s="23">
        <v>0</v>
      </c>
      <c r="I711" s="23">
        <v>864.13</v>
      </c>
      <c r="AG711" s="32"/>
    </row>
    <row r="712" spans="1:33" s="31" customFormat="1" ht="36.75" customHeight="1">
      <c r="A712" s="17" t="s">
        <v>216</v>
      </c>
      <c r="B712" s="18">
        <v>23980958272</v>
      </c>
      <c r="C712" s="30" t="s">
        <v>1367</v>
      </c>
      <c r="D712" s="20" t="s">
        <v>14</v>
      </c>
      <c r="E712" s="21" t="s">
        <v>352</v>
      </c>
      <c r="F712" s="22" t="s">
        <v>1368</v>
      </c>
      <c r="G712" s="23">
        <v>1914.96</v>
      </c>
      <c r="H712" s="23">
        <v>0</v>
      </c>
      <c r="I712" s="23">
        <v>1914.96</v>
      </c>
      <c r="AG712" s="32"/>
    </row>
    <row r="713" spans="1:33" s="31" customFormat="1" ht="36.75" customHeight="1">
      <c r="A713" s="17" t="s">
        <v>803</v>
      </c>
      <c r="B713" s="18">
        <v>59028777253</v>
      </c>
      <c r="C713" s="30" t="s">
        <v>1369</v>
      </c>
      <c r="D713" s="20" t="s">
        <v>14</v>
      </c>
      <c r="E713" s="21" t="s">
        <v>352</v>
      </c>
      <c r="F713" s="22" t="s">
        <v>1370</v>
      </c>
      <c r="G713" s="23">
        <v>909.61</v>
      </c>
      <c r="H713" s="23">
        <v>0</v>
      </c>
      <c r="I713" s="23">
        <v>909.61</v>
      </c>
      <c r="AG713" s="32"/>
    </row>
    <row r="714" spans="1:33" s="31" customFormat="1" ht="36.75" customHeight="1">
      <c r="A714" s="17" t="s">
        <v>1371</v>
      </c>
      <c r="B714" s="18">
        <v>7697015234</v>
      </c>
      <c r="C714" s="30" t="s">
        <v>1372</v>
      </c>
      <c r="D714" s="20" t="s">
        <v>14</v>
      </c>
      <c r="E714" s="21" t="s">
        <v>352</v>
      </c>
      <c r="F714" s="22" t="s">
        <v>1373</v>
      </c>
      <c r="G714" s="23">
        <v>2728.83</v>
      </c>
      <c r="H714" s="23">
        <v>0</v>
      </c>
      <c r="I714" s="23">
        <v>2728.83</v>
      </c>
      <c r="AG714" s="32"/>
    </row>
    <row r="715" spans="1:33" s="31" customFormat="1" ht="36.75" customHeight="1">
      <c r="A715" s="17" t="s">
        <v>778</v>
      </c>
      <c r="B715" s="18">
        <v>17693454420</v>
      </c>
      <c r="C715" s="30" t="s">
        <v>1374</v>
      </c>
      <c r="D715" s="20" t="s">
        <v>14</v>
      </c>
      <c r="E715" s="21" t="s">
        <v>352</v>
      </c>
      <c r="F715" s="22" t="s">
        <v>1375</v>
      </c>
      <c r="G715" s="23">
        <v>1914.96</v>
      </c>
      <c r="H715" s="23">
        <v>0</v>
      </c>
      <c r="I715" s="23">
        <v>1914.96</v>
      </c>
      <c r="AG715" s="32"/>
    </row>
    <row r="716" spans="1:33" s="31" customFormat="1" ht="36.75" customHeight="1">
      <c r="A716" s="17" t="s">
        <v>1188</v>
      </c>
      <c r="B716" s="18">
        <v>75263700210</v>
      </c>
      <c r="C716" s="30" t="s">
        <v>1376</v>
      </c>
      <c r="D716" s="20" t="s">
        <v>14</v>
      </c>
      <c r="E716" s="21" t="s">
        <v>352</v>
      </c>
      <c r="F716" s="22" t="s">
        <v>1377</v>
      </c>
      <c r="G716" s="23">
        <v>906.44</v>
      </c>
      <c r="H716" s="23">
        <v>0</v>
      </c>
      <c r="I716" s="23">
        <v>906.44</v>
      </c>
      <c r="AG716" s="32"/>
    </row>
    <row r="717" spans="1:33" s="31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1378</v>
      </c>
      <c r="G717" s="23">
        <v>1545.83</v>
      </c>
      <c r="H717" s="23">
        <v>0</v>
      </c>
      <c r="I717" s="23">
        <f>78.39+123.66+1343.78</f>
        <v>1545.83</v>
      </c>
      <c r="AG717" s="32"/>
    </row>
    <row r="718" spans="1:33" s="31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1379</v>
      </c>
      <c r="G718" s="23">
        <v>1855</v>
      </c>
      <c r="H718" s="23">
        <v>0</v>
      </c>
      <c r="I718" s="23">
        <v>1855</v>
      </c>
      <c r="AG718" s="32"/>
    </row>
    <row r="719" spans="1:33" s="31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1380</v>
      </c>
      <c r="G719" s="23">
        <v>618.33</v>
      </c>
      <c r="H719" s="23">
        <v>0</v>
      </c>
      <c r="I719" s="23">
        <v>618.33</v>
      </c>
      <c r="AG719" s="32"/>
    </row>
    <row r="720" spans="1:33" s="31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1381</v>
      </c>
      <c r="G720" s="23">
        <v>37.3</v>
      </c>
      <c r="H720" s="23">
        <v>0</v>
      </c>
      <c r="I720" s="23">
        <v>37.3</v>
      </c>
      <c r="AG720" s="32"/>
    </row>
    <row r="721" spans="1:33" s="31" customFormat="1" ht="36.75" customHeight="1">
      <c r="A721" s="17" t="s">
        <v>1382</v>
      </c>
      <c r="B721" s="18">
        <v>74021842934</v>
      </c>
      <c r="C721" s="30" t="s">
        <v>1383</v>
      </c>
      <c r="D721" s="20" t="s">
        <v>14</v>
      </c>
      <c r="E721" s="21" t="s">
        <v>352</v>
      </c>
      <c r="F721" s="22" t="s">
        <v>1384</v>
      </c>
      <c r="G721" s="23">
        <v>453.22</v>
      </c>
      <c r="H721" s="23">
        <v>0</v>
      </c>
      <c r="I721" s="23">
        <v>453.22</v>
      </c>
      <c r="AG721" s="32"/>
    </row>
    <row r="722" spans="1:33" s="31" customFormat="1" ht="36.75" customHeight="1">
      <c r="A722" s="17" t="s">
        <v>790</v>
      </c>
      <c r="B722" s="18">
        <v>43719996204</v>
      </c>
      <c r="C722" s="30" t="s">
        <v>1385</v>
      </c>
      <c r="D722" s="20" t="s">
        <v>14</v>
      </c>
      <c r="E722" s="21" t="s">
        <v>352</v>
      </c>
      <c r="F722" s="22" t="s">
        <v>1386</v>
      </c>
      <c r="G722" s="23">
        <v>1364.4</v>
      </c>
      <c r="H722" s="23">
        <v>0</v>
      </c>
      <c r="I722" s="23">
        <v>1364.4</v>
      </c>
      <c r="AG722" s="32"/>
    </row>
    <row r="723" spans="1:33" s="31" customFormat="1" ht="36.75" customHeight="1">
      <c r="A723" s="17" t="s">
        <v>796</v>
      </c>
      <c r="B723" s="18">
        <v>52498107215</v>
      </c>
      <c r="C723" s="30" t="s">
        <v>1385</v>
      </c>
      <c r="D723" s="20" t="s">
        <v>14</v>
      </c>
      <c r="E723" s="21" t="s">
        <v>352</v>
      </c>
      <c r="F723" s="22" t="s">
        <v>1387</v>
      </c>
      <c r="G723" s="23">
        <v>1359.66</v>
      </c>
      <c r="H723" s="23">
        <v>0</v>
      </c>
      <c r="I723" s="23">
        <v>1359.66</v>
      </c>
      <c r="AG723" s="32"/>
    </row>
    <row r="724" spans="1:33" s="31" customFormat="1" ht="36.75" customHeight="1">
      <c r="A724" s="17" t="s">
        <v>1388</v>
      </c>
      <c r="B724" s="18">
        <v>17265173813</v>
      </c>
      <c r="C724" s="30" t="s">
        <v>1389</v>
      </c>
      <c r="D724" s="20" t="s">
        <v>14</v>
      </c>
      <c r="E724" s="21" t="s">
        <v>352</v>
      </c>
      <c r="F724" s="22" t="s">
        <v>1390</v>
      </c>
      <c r="G724" s="23">
        <v>1684.46</v>
      </c>
      <c r="H724" s="23">
        <v>0</v>
      </c>
      <c r="I724" s="23">
        <v>1684.46</v>
      </c>
      <c r="AG724" s="32"/>
    </row>
    <row r="725" spans="1:33" s="31" customFormat="1" ht="36.75" customHeight="1">
      <c r="A725" s="17" t="s">
        <v>1391</v>
      </c>
      <c r="B725" s="18">
        <v>7037032778</v>
      </c>
      <c r="C725" s="30" t="s">
        <v>1389</v>
      </c>
      <c r="D725" s="20" t="s">
        <v>14</v>
      </c>
      <c r="E725" s="21" t="s">
        <v>352</v>
      </c>
      <c r="F725" s="22" t="s">
        <v>1392</v>
      </c>
      <c r="G725" s="23">
        <v>999.48</v>
      </c>
      <c r="H725" s="23">
        <v>0</v>
      </c>
      <c r="I725" s="23">
        <v>999.48</v>
      </c>
      <c r="AG725" s="32"/>
    </row>
    <row r="726" spans="1:33" s="31" customFormat="1" ht="36.75" customHeight="1">
      <c r="A726" s="17" t="s">
        <v>875</v>
      </c>
      <c r="B726" s="18">
        <v>33528004215</v>
      </c>
      <c r="C726" s="30" t="s">
        <v>1393</v>
      </c>
      <c r="D726" s="20" t="s">
        <v>14</v>
      </c>
      <c r="E726" s="21" t="s">
        <v>352</v>
      </c>
      <c r="F726" s="22" t="s">
        <v>1394</v>
      </c>
      <c r="G726" s="23">
        <v>9096.1</v>
      </c>
      <c r="H726" s="23">
        <v>0</v>
      </c>
      <c r="I726" s="23">
        <v>9096.1</v>
      </c>
      <c r="AG726" s="32"/>
    </row>
    <row r="727" spans="1:33" s="31" customFormat="1" ht="36.75" customHeight="1">
      <c r="A727" s="17" t="s">
        <v>1395</v>
      </c>
      <c r="B727" s="18">
        <v>25826731885</v>
      </c>
      <c r="C727" s="30" t="s">
        <v>1396</v>
      </c>
      <c r="D727" s="20" t="s">
        <v>14</v>
      </c>
      <c r="E727" s="21" t="s">
        <v>352</v>
      </c>
      <c r="F727" s="22" t="s">
        <v>1397</v>
      </c>
      <c r="G727" s="23">
        <v>574.49</v>
      </c>
      <c r="H727" s="23">
        <v>0</v>
      </c>
      <c r="I727" s="23">
        <v>574.49</v>
      </c>
      <c r="AG727" s="32"/>
    </row>
    <row r="728" spans="1:33" s="31" customFormat="1" ht="36.75" customHeight="1">
      <c r="A728" s="17" t="s">
        <v>1398</v>
      </c>
      <c r="B728" s="18">
        <v>78236606104</v>
      </c>
      <c r="C728" s="30" t="s">
        <v>1396</v>
      </c>
      <c r="D728" s="20" t="s">
        <v>14</v>
      </c>
      <c r="E728" s="21" t="s">
        <v>352</v>
      </c>
      <c r="F728" s="22" t="s">
        <v>1399</v>
      </c>
      <c r="G728" s="23">
        <v>2245.94</v>
      </c>
      <c r="H728" s="23">
        <v>0</v>
      </c>
      <c r="I728" s="23">
        <v>2245.94</v>
      </c>
      <c r="AG728" s="32"/>
    </row>
    <row r="729" spans="1:33" s="31" customFormat="1" ht="36.75" customHeight="1">
      <c r="A729" s="17" t="s">
        <v>1400</v>
      </c>
      <c r="B729" s="18">
        <v>72507349700</v>
      </c>
      <c r="C729" s="30" t="s">
        <v>1396</v>
      </c>
      <c r="D729" s="20" t="s">
        <v>14</v>
      </c>
      <c r="E729" s="21" t="s">
        <v>352</v>
      </c>
      <c r="F729" s="22" t="s">
        <v>1401</v>
      </c>
      <c r="G729" s="23">
        <v>2040</v>
      </c>
      <c r="H729" s="23">
        <v>0</v>
      </c>
      <c r="I729" s="23">
        <f>1148.98+891.02</f>
        <v>2040</v>
      </c>
      <c r="AG729" s="32"/>
    </row>
    <row r="730" spans="1:33" s="31" customFormat="1" ht="36.75" customHeight="1">
      <c r="A730" s="17" t="s">
        <v>259</v>
      </c>
      <c r="B730" s="18">
        <v>1177815338</v>
      </c>
      <c r="C730" s="30" t="s">
        <v>1402</v>
      </c>
      <c r="D730" s="20" t="s">
        <v>14</v>
      </c>
      <c r="E730" s="21" t="s">
        <v>352</v>
      </c>
      <c r="F730" s="22" t="s">
        <v>1403</v>
      </c>
      <c r="G730" s="23">
        <v>906.46</v>
      </c>
      <c r="H730" s="23">
        <v>0</v>
      </c>
      <c r="I730" s="23">
        <v>906.46</v>
      </c>
      <c r="AG730" s="32"/>
    </row>
    <row r="731" spans="1:33" s="31" customFormat="1" ht="30" customHeight="1">
      <c r="A731" s="33" t="s">
        <v>447</v>
      </c>
      <c r="B731" s="34">
        <v>4431847000181</v>
      </c>
      <c r="C731" s="35" t="s">
        <v>1404</v>
      </c>
      <c r="D731" s="36" t="s">
        <v>40</v>
      </c>
      <c r="E731" s="37" t="s">
        <v>402</v>
      </c>
      <c r="F731" s="38" t="s">
        <v>1405</v>
      </c>
      <c r="G731" s="39">
        <v>38.11</v>
      </c>
      <c r="H731" s="23">
        <v>0</v>
      </c>
      <c r="I731" s="39">
        <v>38.11</v>
      </c>
      <c r="AG731" s="32"/>
    </row>
    <row r="732" spans="1:33" s="31" customFormat="1" ht="30" customHeight="1">
      <c r="A732" s="17" t="s">
        <v>1406</v>
      </c>
      <c r="B732" s="18">
        <v>7986747000100</v>
      </c>
      <c r="C732" s="30" t="s">
        <v>1407</v>
      </c>
      <c r="D732" s="20" t="s">
        <v>40</v>
      </c>
      <c r="E732" s="21" t="s">
        <v>398</v>
      </c>
      <c r="F732" s="22" t="s">
        <v>1408</v>
      </c>
      <c r="G732" s="23">
        <v>14100</v>
      </c>
      <c r="H732" s="23">
        <v>0</v>
      </c>
      <c r="I732" s="23">
        <v>14100</v>
      </c>
      <c r="AG732" s="32"/>
    </row>
    <row r="733" spans="1:33" s="40" customFormat="1" ht="37.5" customHeight="1">
      <c r="A733" s="17" t="s">
        <v>865</v>
      </c>
      <c r="B733" s="18">
        <v>40432544000147</v>
      </c>
      <c r="C733" s="30" t="s">
        <v>1409</v>
      </c>
      <c r="D733" s="20" t="s">
        <v>14</v>
      </c>
      <c r="E733" s="21" t="s">
        <v>352</v>
      </c>
      <c r="F733" s="22" t="s">
        <v>1410</v>
      </c>
      <c r="G733" s="23">
        <v>4.69</v>
      </c>
      <c r="H733" s="23">
        <v>0</v>
      </c>
      <c r="I733" s="23">
        <v>4.69</v>
      </c>
      <c r="AG733" s="41"/>
    </row>
    <row r="734" spans="1:33" s="40" customFormat="1" ht="35.25" customHeight="1">
      <c r="A734" s="17" t="s">
        <v>865</v>
      </c>
      <c r="B734" s="18">
        <v>40432544000147</v>
      </c>
      <c r="C734" s="19" t="s">
        <v>1411</v>
      </c>
      <c r="D734" s="20" t="s">
        <v>14</v>
      </c>
      <c r="E734" s="21" t="s">
        <v>352</v>
      </c>
      <c r="F734" s="22" t="s">
        <v>1412</v>
      </c>
      <c r="G734" s="23">
        <v>8.3</v>
      </c>
      <c r="H734" s="23">
        <v>0</v>
      </c>
      <c r="I734" s="23">
        <v>8.3</v>
      </c>
      <c r="AG734" s="41"/>
    </row>
    <row r="735" spans="1:33" s="40" customFormat="1" ht="35.25" customHeight="1">
      <c r="A735" s="17" t="s">
        <v>23</v>
      </c>
      <c r="B735" s="18">
        <v>4407920000180</v>
      </c>
      <c r="C735" s="19" t="s">
        <v>1413</v>
      </c>
      <c r="D735" s="20" t="s">
        <v>14</v>
      </c>
      <c r="E735" s="21" t="s">
        <v>402</v>
      </c>
      <c r="F735" s="22" t="s">
        <v>1414</v>
      </c>
      <c r="G735" s="23">
        <v>8824</v>
      </c>
      <c r="H735" s="23">
        <v>0</v>
      </c>
      <c r="I735" s="23">
        <v>0</v>
      </c>
      <c r="AG735" s="41"/>
    </row>
    <row r="736" spans="1:33" s="40" customFormat="1" ht="33.75" customHeight="1">
      <c r="A736" s="17" t="s">
        <v>146</v>
      </c>
      <c r="B736" s="18">
        <v>5830872000109</v>
      </c>
      <c r="C736" s="19" t="s">
        <v>1415</v>
      </c>
      <c r="D736" s="20" t="s">
        <v>14</v>
      </c>
      <c r="E736" s="21" t="s">
        <v>352</v>
      </c>
      <c r="F736" s="22" t="s">
        <v>1416</v>
      </c>
      <c r="G736" s="23">
        <v>23134.59</v>
      </c>
      <c r="H736" s="23">
        <v>0</v>
      </c>
      <c r="I736" s="23">
        <v>0</v>
      </c>
      <c r="AG736" s="41"/>
    </row>
    <row r="737" spans="1:33" s="40" customFormat="1" ht="37.5" customHeight="1">
      <c r="A737" s="17" t="s">
        <v>63</v>
      </c>
      <c r="B737" s="18">
        <v>7783832000170</v>
      </c>
      <c r="C737" s="19" t="s">
        <v>1417</v>
      </c>
      <c r="D737" s="20" t="s">
        <v>40</v>
      </c>
      <c r="E737" s="21" t="s">
        <v>383</v>
      </c>
      <c r="F737" s="22" t="s">
        <v>1418</v>
      </c>
      <c r="G737" s="23">
        <v>79433.72</v>
      </c>
      <c r="H737" s="23">
        <v>47717.6</v>
      </c>
      <c r="I737" s="23">
        <f>47717.6</f>
        <v>47717.6</v>
      </c>
      <c r="AG737" s="41"/>
    </row>
    <row r="738" spans="1:33" s="40" customFormat="1" ht="33.75" customHeight="1">
      <c r="A738" s="17" t="s">
        <v>1419</v>
      </c>
      <c r="B738" s="18">
        <v>9598168000115</v>
      </c>
      <c r="C738" s="19" t="s">
        <v>1420</v>
      </c>
      <c r="D738" s="20" t="s">
        <v>40</v>
      </c>
      <c r="E738" s="21" t="s">
        <v>398</v>
      </c>
      <c r="F738" s="22" t="s">
        <v>1421</v>
      </c>
      <c r="G738" s="23">
        <v>15365.7</v>
      </c>
      <c r="H738" s="23">
        <v>872.62</v>
      </c>
      <c r="I738" s="23">
        <f>4227.6+872.62</f>
        <v>5100.22</v>
      </c>
      <c r="AG738" s="41"/>
    </row>
    <row r="739" spans="1:33" s="40" customFormat="1" ht="32.25" customHeight="1">
      <c r="A739" s="17" t="s">
        <v>691</v>
      </c>
      <c r="B739" s="18">
        <v>85082465791</v>
      </c>
      <c r="C739" s="19" t="s">
        <v>1422</v>
      </c>
      <c r="D739" s="20" t="s">
        <v>14</v>
      </c>
      <c r="E739" s="21" t="s">
        <v>352</v>
      </c>
      <c r="F739" s="22" t="s">
        <v>1423</v>
      </c>
      <c r="G739" s="23">
        <v>1914.96</v>
      </c>
      <c r="H739" s="23">
        <v>0</v>
      </c>
      <c r="I739" s="23">
        <v>1914.96</v>
      </c>
      <c r="AG739" s="41"/>
    </row>
    <row r="740" spans="1:33" s="40" customFormat="1" ht="39" customHeight="1">
      <c r="A740" s="17" t="s">
        <v>475</v>
      </c>
      <c r="B740" s="18">
        <v>84111020000120</v>
      </c>
      <c r="C740" s="30" t="s">
        <v>1424</v>
      </c>
      <c r="D740" s="20" t="s">
        <v>40</v>
      </c>
      <c r="E740" s="21" t="s">
        <v>398</v>
      </c>
      <c r="F740" s="22" t="s">
        <v>1425</v>
      </c>
      <c r="G740" s="23">
        <v>36725.8</v>
      </c>
      <c r="H740" s="23">
        <v>0</v>
      </c>
      <c r="I740" s="23">
        <v>36725.8</v>
      </c>
      <c r="AG740" s="41"/>
    </row>
    <row r="741" spans="1:33" s="40" customFormat="1" ht="35.25" customHeight="1">
      <c r="A741" s="17" t="s">
        <v>1426</v>
      </c>
      <c r="B741" s="18">
        <v>21634385000119</v>
      </c>
      <c r="C741" s="30" t="s">
        <v>1427</v>
      </c>
      <c r="D741" s="20" t="s">
        <v>40</v>
      </c>
      <c r="E741" s="21" t="s">
        <v>398</v>
      </c>
      <c r="F741" s="22" t="s">
        <v>1428</v>
      </c>
      <c r="G741" s="23">
        <v>15300</v>
      </c>
      <c r="H741" s="23">
        <v>15300</v>
      </c>
      <c r="I741" s="23">
        <f>15300</f>
        <v>15300</v>
      </c>
      <c r="AG741" s="41"/>
    </row>
    <row r="742" spans="1:33" s="40" customFormat="1" ht="33.75" customHeight="1">
      <c r="A742" s="17" t="s">
        <v>478</v>
      </c>
      <c r="B742" s="18">
        <v>84499755000172</v>
      </c>
      <c r="C742" s="30" t="s">
        <v>1429</v>
      </c>
      <c r="D742" s="20" t="s">
        <v>40</v>
      </c>
      <c r="E742" s="21" t="s">
        <v>398</v>
      </c>
      <c r="F742" s="22" t="s">
        <v>1430</v>
      </c>
      <c r="G742" s="23">
        <v>26082</v>
      </c>
      <c r="H742" s="23">
        <v>26082</v>
      </c>
      <c r="I742" s="23">
        <f>26082</f>
        <v>26082</v>
      </c>
      <c r="AG742" s="41"/>
    </row>
    <row r="743" spans="1:33" s="40" customFormat="1" ht="45.75" customHeight="1">
      <c r="A743" s="17" t="s">
        <v>1431</v>
      </c>
      <c r="B743" s="18">
        <v>6536588000189</v>
      </c>
      <c r="C743" s="19" t="s">
        <v>1432</v>
      </c>
      <c r="D743" s="20" t="s">
        <v>40</v>
      </c>
      <c r="E743" s="21" t="s">
        <v>398</v>
      </c>
      <c r="F743" s="22" t="s">
        <v>1433</v>
      </c>
      <c r="G743" s="23">
        <v>24780</v>
      </c>
      <c r="H743" s="23">
        <v>0</v>
      </c>
      <c r="I743" s="23">
        <v>24780</v>
      </c>
      <c r="AG743" s="41"/>
    </row>
    <row r="744" spans="1:33" s="40" customFormat="1" ht="32.25" customHeight="1">
      <c r="A744" s="17" t="s">
        <v>475</v>
      </c>
      <c r="B744" s="18">
        <v>84111020000120</v>
      </c>
      <c r="C744" s="19" t="s">
        <v>1434</v>
      </c>
      <c r="D744" s="20" t="s">
        <v>40</v>
      </c>
      <c r="E744" s="21" t="s">
        <v>398</v>
      </c>
      <c r="F744" s="22" t="s">
        <v>1435</v>
      </c>
      <c r="G744" s="23">
        <v>2520</v>
      </c>
      <c r="H744" s="23">
        <v>0</v>
      </c>
      <c r="I744" s="23">
        <v>2520</v>
      </c>
      <c r="AG744" s="41"/>
    </row>
    <row r="745" spans="1:33" s="40" customFormat="1" ht="33.75" customHeight="1">
      <c r="A745" s="17" t="s">
        <v>164</v>
      </c>
      <c r="B745" s="18">
        <v>4312674000182</v>
      </c>
      <c r="C745" s="19" t="s">
        <v>1436</v>
      </c>
      <c r="D745" s="20" t="s">
        <v>14</v>
      </c>
      <c r="E745" s="21" t="s">
        <v>352</v>
      </c>
      <c r="F745" s="22" t="s">
        <v>1437</v>
      </c>
      <c r="G745" s="23">
        <v>20958</v>
      </c>
      <c r="H745" s="23">
        <v>0</v>
      </c>
      <c r="I745" s="23">
        <v>0</v>
      </c>
      <c r="AG745" s="41"/>
    </row>
    <row r="746" spans="1:33" s="40" customFormat="1" ht="35.25" customHeight="1">
      <c r="A746" s="17" t="s">
        <v>1438</v>
      </c>
      <c r="B746" s="18">
        <v>13434138000140</v>
      </c>
      <c r="C746" s="19" t="s">
        <v>1439</v>
      </c>
      <c r="D746" s="20" t="s">
        <v>40</v>
      </c>
      <c r="E746" s="21" t="s">
        <v>398</v>
      </c>
      <c r="F746" s="22" t="s">
        <v>1440</v>
      </c>
      <c r="G746" s="23">
        <v>11456.5</v>
      </c>
      <c r="H746" s="23">
        <v>0</v>
      </c>
      <c r="I746" s="23">
        <v>11456.5</v>
      </c>
      <c r="AG746" s="41"/>
    </row>
    <row r="747" spans="1:33" s="40" customFormat="1" ht="37.5" customHeight="1">
      <c r="A747" s="17" t="s">
        <v>1441</v>
      </c>
      <c r="B747" s="18">
        <v>4986163000146</v>
      </c>
      <c r="C747" s="19" t="s">
        <v>1442</v>
      </c>
      <c r="D747" s="20" t="s">
        <v>14</v>
      </c>
      <c r="E747" s="21" t="s">
        <v>352</v>
      </c>
      <c r="F747" s="22" t="s">
        <v>1443</v>
      </c>
      <c r="G747" s="23">
        <v>10100000</v>
      </c>
      <c r="H747" s="23">
        <v>0</v>
      </c>
      <c r="I747" s="23">
        <f>4869086.36+1901523.4+1870558.37+1458831.87</f>
        <v>10100000</v>
      </c>
      <c r="AG747" s="41"/>
    </row>
    <row r="748" spans="1:33" s="40" customFormat="1" ht="33.75" customHeight="1">
      <c r="A748" s="17" t="s">
        <v>105</v>
      </c>
      <c r="B748" s="18">
        <v>33000118000179</v>
      </c>
      <c r="C748" s="30" t="s">
        <v>1444</v>
      </c>
      <c r="D748" s="20" t="s">
        <v>40</v>
      </c>
      <c r="E748" s="21" t="s">
        <v>398</v>
      </c>
      <c r="F748" s="22" t="s">
        <v>1445</v>
      </c>
      <c r="G748" s="23">
        <v>132737.08000000002</v>
      </c>
      <c r="H748" s="23">
        <v>0</v>
      </c>
      <c r="I748" s="23">
        <v>0</v>
      </c>
      <c r="AG748" s="41"/>
    </row>
    <row r="749" spans="1:33" s="40" customFormat="1" ht="36.75" customHeight="1">
      <c r="A749" s="17" t="s">
        <v>105</v>
      </c>
      <c r="B749" s="18">
        <v>33000118000179</v>
      </c>
      <c r="C749" s="30" t="s">
        <v>1444</v>
      </c>
      <c r="D749" s="20" t="s">
        <v>40</v>
      </c>
      <c r="E749" s="21" t="s">
        <v>398</v>
      </c>
      <c r="F749" s="22" t="s">
        <v>1446</v>
      </c>
      <c r="G749" s="23">
        <v>48998.04</v>
      </c>
      <c r="H749" s="23">
        <v>0</v>
      </c>
      <c r="I749" s="23">
        <v>0</v>
      </c>
      <c r="AG749" s="41"/>
    </row>
    <row r="750" spans="1:33" s="40" customFormat="1" ht="45" customHeight="1">
      <c r="A750" s="17" t="s">
        <v>408</v>
      </c>
      <c r="B750" s="18">
        <v>34548883000190</v>
      </c>
      <c r="C750" s="19" t="s">
        <v>1447</v>
      </c>
      <c r="D750" s="20" t="s">
        <v>40</v>
      </c>
      <c r="E750" s="21" t="s">
        <v>402</v>
      </c>
      <c r="F750" s="22" t="s">
        <v>1448</v>
      </c>
      <c r="G750" s="23">
        <v>1482.5</v>
      </c>
      <c r="H750" s="23">
        <v>0</v>
      </c>
      <c r="I750" s="23">
        <v>1482.5</v>
      </c>
      <c r="AG750" s="41"/>
    </row>
    <row r="751" spans="1:33" s="40" customFormat="1" ht="42" customHeight="1">
      <c r="A751" s="17" t="s">
        <v>865</v>
      </c>
      <c r="B751" s="18">
        <v>40432544000147</v>
      </c>
      <c r="C751" s="30" t="s">
        <v>1449</v>
      </c>
      <c r="D751" s="20" t="s">
        <v>14</v>
      </c>
      <c r="E751" s="21" t="s">
        <v>352</v>
      </c>
      <c r="F751" s="22" t="s">
        <v>1450</v>
      </c>
      <c r="G751" s="23">
        <v>24.34</v>
      </c>
      <c r="H751" s="23">
        <v>0</v>
      </c>
      <c r="I751" s="23">
        <v>24.34</v>
      </c>
      <c r="AG751" s="41"/>
    </row>
    <row r="752" spans="1:33" s="40" customFormat="1" ht="33.75" customHeight="1">
      <c r="A752" s="17" t="s">
        <v>865</v>
      </c>
      <c r="B752" s="18">
        <v>40432544000147</v>
      </c>
      <c r="C752" s="30" t="s">
        <v>1451</v>
      </c>
      <c r="D752" s="20" t="s">
        <v>14</v>
      </c>
      <c r="E752" s="21" t="s">
        <v>352</v>
      </c>
      <c r="F752" s="22" t="s">
        <v>1452</v>
      </c>
      <c r="G752" s="23">
        <v>100.77</v>
      </c>
      <c r="H752" s="23">
        <v>0</v>
      </c>
      <c r="I752" s="23">
        <v>100.77</v>
      </c>
      <c r="AG752" s="41"/>
    </row>
    <row r="753" spans="1:33" s="40" customFormat="1" ht="33.75" customHeight="1">
      <c r="A753" s="17" t="s">
        <v>1441</v>
      </c>
      <c r="B753" s="18">
        <v>4986163000146</v>
      </c>
      <c r="C753" s="30" t="s">
        <v>1453</v>
      </c>
      <c r="D753" s="20" t="s">
        <v>14</v>
      </c>
      <c r="E753" s="21" t="s">
        <v>352</v>
      </c>
      <c r="F753" s="22" t="s">
        <v>1454</v>
      </c>
      <c r="G753" s="23">
        <v>3603191.4</v>
      </c>
      <c r="H753" s="23">
        <v>1380556.95</v>
      </c>
      <c r="I753" s="23">
        <f>618329.22+1604305.23+1380556.95</f>
        <v>3603191.4000000004</v>
      </c>
      <c r="AG753" s="41"/>
    </row>
    <row r="754" spans="1:33" s="40" customFormat="1" ht="42" customHeight="1">
      <c r="A754" s="17" t="s">
        <v>1441</v>
      </c>
      <c r="B754" s="18">
        <v>4986163000146</v>
      </c>
      <c r="C754" s="30" t="s">
        <v>1455</v>
      </c>
      <c r="D754" s="20" t="s">
        <v>14</v>
      </c>
      <c r="E754" s="21" t="s">
        <v>352</v>
      </c>
      <c r="F754" s="22" t="s">
        <v>1456</v>
      </c>
      <c r="G754" s="23">
        <v>970015.51</v>
      </c>
      <c r="H754" s="23">
        <v>0</v>
      </c>
      <c r="I754" s="23">
        <f>567431.91+172332.15+143817.9+86433.55</f>
        <v>970015.5100000001</v>
      </c>
      <c r="AG754" s="41"/>
    </row>
    <row r="755" spans="1:33" s="40" customFormat="1" ht="30" customHeight="1">
      <c r="A755" s="17" t="s">
        <v>1342</v>
      </c>
      <c r="B755" s="18">
        <v>7273545000110</v>
      </c>
      <c r="C755" s="30" t="s">
        <v>1457</v>
      </c>
      <c r="D755" s="20" t="s">
        <v>40</v>
      </c>
      <c r="E755" s="21" t="s">
        <v>402</v>
      </c>
      <c r="F755" s="22" t="s">
        <v>1458</v>
      </c>
      <c r="G755" s="23">
        <v>600</v>
      </c>
      <c r="H755" s="23">
        <v>0</v>
      </c>
      <c r="I755" s="23">
        <v>600</v>
      </c>
      <c r="AG755" s="41"/>
    </row>
    <row r="756" spans="1:33" s="40" customFormat="1" ht="28.5" customHeight="1">
      <c r="A756" s="17" t="s">
        <v>1459</v>
      </c>
      <c r="B756" s="18">
        <v>23407581220</v>
      </c>
      <c r="C756" s="30" t="s">
        <v>1460</v>
      </c>
      <c r="D756" s="20" t="s">
        <v>14</v>
      </c>
      <c r="E756" s="21" t="s">
        <v>352</v>
      </c>
      <c r="F756" s="22" t="s">
        <v>1461</v>
      </c>
      <c r="G756" s="23">
        <v>1914.96</v>
      </c>
      <c r="H756" s="23">
        <v>0</v>
      </c>
      <c r="I756" s="23">
        <v>1914.96</v>
      </c>
      <c r="AG756" s="41"/>
    </row>
    <row r="757" spans="1:33" s="40" customFormat="1" ht="25.5" customHeight="1">
      <c r="A757" s="17" t="s">
        <v>1462</v>
      </c>
      <c r="B757" s="18">
        <v>41623363268</v>
      </c>
      <c r="C757" s="30" t="s">
        <v>1463</v>
      </c>
      <c r="D757" s="20" t="s">
        <v>14</v>
      </c>
      <c r="E757" s="21" t="s">
        <v>352</v>
      </c>
      <c r="F757" s="22" t="s">
        <v>1464</v>
      </c>
      <c r="G757" s="23">
        <v>3456.48</v>
      </c>
      <c r="H757" s="23">
        <v>0</v>
      </c>
      <c r="I757" s="23">
        <v>3456.48</v>
      </c>
      <c r="AG757" s="41"/>
    </row>
    <row r="758" spans="1:33" s="40" customFormat="1" ht="24" customHeight="1">
      <c r="A758" s="17" t="s">
        <v>655</v>
      </c>
      <c r="B758" s="18">
        <v>265674743</v>
      </c>
      <c r="C758" s="30" t="s">
        <v>1465</v>
      </c>
      <c r="D758" s="20" t="s">
        <v>14</v>
      </c>
      <c r="E758" s="21" t="s">
        <v>352</v>
      </c>
      <c r="F758" s="22" t="s">
        <v>1466</v>
      </c>
      <c r="G758" s="23">
        <v>1359.69</v>
      </c>
      <c r="H758" s="23">
        <v>0</v>
      </c>
      <c r="I758" s="23">
        <v>1359.69</v>
      </c>
      <c r="AG758" s="41"/>
    </row>
    <row r="759" spans="1:33" s="40" customFormat="1" ht="24" customHeight="1">
      <c r="A759" s="17" t="s">
        <v>227</v>
      </c>
      <c r="B759" s="18">
        <v>65412150225</v>
      </c>
      <c r="C759" s="19" t="s">
        <v>1467</v>
      </c>
      <c r="D759" s="20" t="s">
        <v>14</v>
      </c>
      <c r="E759" s="21" t="s">
        <v>352</v>
      </c>
      <c r="F759" s="22" t="s">
        <v>1468</v>
      </c>
      <c r="G759" s="23">
        <v>1586.27</v>
      </c>
      <c r="H759" s="23">
        <v>0</v>
      </c>
      <c r="I759" s="23">
        <v>1586.27</v>
      </c>
      <c r="AG759" s="41"/>
    </row>
    <row r="760" spans="1:33" s="40" customFormat="1" ht="30.75" customHeight="1">
      <c r="A760" s="17" t="s">
        <v>1469</v>
      </c>
      <c r="B760" s="18">
        <v>77339088253</v>
      </c>
      <c r="C760" s="30" t="s">
        <v>1470</v>
      </c>
      <c r="D760" s="20" t="s">
        <v>14</v>
      </c>
      <c r="E760" s="21" t="s">
        <v>352</v>
      </c>
      <c r="F760" s="22" t="s">
        <v>1471</v>
      </c>
      <c r="G760" s="23">
        <v>2297.96</v>
      </c>
      <c r="H760" s="23">
        <v>0</v>
      </c>
      <c r="I760" s="23">
        <v>2297.96</v>
      </c>
      <c r="AG760" s="41"/>
    </row>
    <row r="761" spans="1:33" s="40" customFormat="1" ht="33.75" customHeight="1">
      <c r="A761" s="17" t="s">
        <v>1173</v>
      </c>
      <c r="B761" s="18">
        <v>40249484234</v>
      </c>
      <c r="C761" s="19" t="s">
        <v>1472</v>
      </c>
      <c r="D761" s="20" t="s">
        <v>14</v>
      </c>
      <c r="E761" s="21" t="s">
        <v>352</v>
      </c>
      <c r="F761" s="22" t="s">
        <v>1473</v>
      </c>
      <c r="G761" s="23">
        <v>4000</v>
      </c>
      <c r="H761" s="23">
        <v>0</v>
      </c>
      <c r="I761" s="23">
        <v>4000</v>
      </c>
      <c r="AG761" s="41"/>
    </row>
    <row r="762" spans="1:33" s="40" customFormat="1" ht="35.25" customHeight="1">
      <c r="A762" s="17" t="s">
        <v>102</v>
      </c>
      <c r="B762" s="18">
        <v>8219232000147</v>
      </c>
      <c r="C762" s="19" t="s">
        <v>1474</v>
      </c>
      <c r="D762" s="20" t="s">
        <v>40</v>
      </c>
      <c r="E762" s="21" t="s">
        <v>398</v>
      </c>
      <c r="F762" s="22" t="s">
        <v>1475</v>
      </c>
      <c r="G762" s="23">
        <v>2158.33</v>
      </c>
      <c r="H762" s="23">
        <v>0</v>
      </c>
      <c r="I762" s="23">
        <v>2158.33</v>
      </c>
      <c r="AG762" s="41"/>
    </row>
    <row r="763" spans="1:33" s="40" customFormat="1" ht="32.25" customHeight="1">
      <c r="A763" s="17" t="s">
        <v>1476</v>
      </c>
      <c r="B763" s="18">
        <v>14181341000115</v>
      </c>
      <c r="C763" s="19" t="s">
        <v>1477</v>
      </c>
      <c r="D763" s="20" t="s">
        <v>40</v>
      </c>
      <c r="E763" s="21" t="s">
        <v>398</v>
      </c>
      <c r="F763" s="22" t="s">
        <v>1478</v>
      </c>
      <c r="G763" s="23">
        <v>93750</v>
      </c>
      <c r="H763" s="23">
        <v>0</v>
      </c>
      <c r="I763" s="23">
        <f>18285.44+22987.86+52476.7</f>
        <v>93750</v>
      </c>
      <c r="AG763" s="41"/>
    </row>
    <row r="764" spans="1:33" s="40" customFormat="1" ht="28.5" customHeight="1">
      <c r="A764" s="17" t="s">
        <v>472</v>
      </c>
      <c r="B764" s="18">
        <v>13014296000141</v>
      </c>
      <c r="C764" s="19" t="s">
        <v>1479</v>
      </c>
      <c r="D764" s="20" t="s">
        <v>40</v>
      </c>
      <c r="E764" s="21" t="s">
        <v>398</v>
      </c>
      <c r="F764" s="22" t="s">
        <v>1480</v>
      </c>
      <c r="G764" s="23">
        <v>238</v>
      </c>
      <c r="H764" s="23">
        <v>0</v>
      </c>
      <c r="I764" s="23">
        <v>0</v>
      </c>
      <c r="AG764" s="41"/>
    </row>
    <row r="765" spans="1:33" s="40" customFormat="1" ht="33.75" customHeight="1">
      <c r="A765" s="17" t="s">
        <v>224</v>
      </c>
      <c r="B765" s="18">
        <v>4153748000185</v>
      </c>
      <c r="C765" s="19" t="s">
        <v>1481</v>
      </c>
      <c r="D765" s="20" t="s">
        <v>14</v>
      </c>
      <c r="E765" s="21" t="s">
        <v>352</v>
      </c>
      <c r="F765" s="22" t="s">
        <v>1482</v>
      </c>
      <c r="G765" s="23">
        <v>1400445.69</v>
      </c>
      <c r="H765" s="23">
        <v>0</v>
      </c>
      <c r="I765" s="23">
        <v>1400445.69</v>
      </c>
      <c r="AG765" s="41"/>
    </row>
    <row r="766" spans="1:33" s="40" customFormat="1" ht="33.75" customHeight="1">
      <c r="A766" s="17" t="s">
        <v>350</v>
      </c>
      <c r="B766" s="18">
        <v>33392072168</v>
      </c>
      <c r="C766" s="19" t="s">
        <v>1483</v>
      </c>
      <c r="D766" s="20" t="s">
        <v>14</v>
      </c>
      <c r="E766" s="21" t="s">
        <v>352</v>
      </c>
      <c r="F766" s="22" t="s">
        <v>1484</v>
      </c>
      <c r="G766" s="23">
        <v>1000</v>
      </c>
      <c r="H766" s="23">
        <v>0</v>
      </c>
      <c r="I766" s="23">
        <v>1000</v>
      </c>
      <c r="AG766" s="41"/>
    </row>
    <row r="767" spans="1:33" s="40" customFormat="1" ht="37.5" customHeight="1">
      <c r="A767" s="17" t="s">
        <v>472</v>
      </c>
      <c r="B767" s="18">
        <v>13014296000141</v>
      </c>
      <c r="C767" s="30" t="s">
        <v>1485</v>
      </c>
      <c r="D767" s="20" t="s">
        <v>40</v>
      </c>
      <c r="E767" s="21" t="s">
        <v>398</v>
      </c>
      <c r="F767" s="22" t="s">
        <v>1486</v>
      </c>
      <c r="G767" s="23">
        <v>3230</v>
      </c>
      <c r="H767" s="23">
        <v>0</v>
      </c>
      <c r="I767" s="23">
        <v>3230</v>
      </c>
      <c r="AG767" s="41"/>
    </row>
    <row r="768" spans="1:33" s="40" customFormat="1" ht="28.5" customHeight="1">
      <c r="A768" s="17" t="s">
        <v>259</v>
      </c>
      <c r="B768" s="18">
        <v>1177815338</v>
      </c>
      <c r="C768" s="42" t="s">
        <v>1487</v>
      </c>
      <c r="D768" s="20" t="s">
        <v>14</v>
      </c>
      <c r="E768" s="21" t="s">
        <v>352</v>
      </c>
      <c r="F768" s="22" t="s">
        <v>1488</v>
      </c>
      <c r="G768" s="23">
        <v>906.46</v>
      </c>
      <c r="H768" s="23">
        <v>0</v>
      </c>
      <c r="I768" s="23">
        <v>906.46</v>
      </c>
      <c r="AG768" s="41"/>
    </row>
    <row r="769" spans="1:33" s="40" customFormat="1" ht="30.75" customHeight="1">
      <c r="A769" s="17" t="s">
        <v>790</v>
      </c>
      <c r="B769" s="18">
        <v>43719996204</v>
      </c>
      <c r="C769" s="30" t="s">
        <v>1489</v>
      </c>
      <c r="D769" s="20" t="s">
        <v>14</v>
      </c>
      <c r="E769" s="21" t="s">
        <v>352</v>
      </c>
      <c r="F769" s="22" t="s">
        <v>1490</v>
      </c>
      <c r="G769" s="23">
        <v>2274</v>
      </c>
      <c r="H769" s="23">
        <v>0</v>
      </c>
      <c r="I769" s="23">
        <v>2274</v>
      </c>
      <c r="AG769" s="41"/>
    </row>
    <row r="770" spans="1:33" s="40" customFormat="1" ht="28.5" customHeight="1">
      <c r="A770" s="17" t="s">
        <v>966</v>
      </c>
      <c r="B770" s="18">
        <v>74092049234</v>
      </c>
      <c r="C770" s="19" t="s">
        <v>1489</v>
      </c>
      <c r="D770" s="20" t="s">
        <v>14</v>
      </c>
      <c r="E770" s="21" t="s">
        <v>352</v>
      </c>
      <c r="F770" s="22" t="s">
        <v>1491</v>
      </c>
      <c r="G770" s="23">
        <v>2266.1</v>
      </c>
      <c r="H770" s="23">
        <v>0</v>
      </c>
      <c r="I770" s="23">
        <v>2266.1</v>
      </c>
      <c r="AG770" s="41"/>
    </row>
    <row r="771" spans="1:33" s="40" customFormat="1" ht="30.75" customHeight="1">
      <c r="A771" s="17" t="s">
        <v>1347</v>
      </c>
      <c r="B771" s="18">
        <v>17615848000128</v>
      </c>
      <c r="C771" s="19" t="s">
        <v>1492</v>
      </c>
      <c r="D771" s="20" t="s">
        <v>40</v>
      </c>
      <c r="E771" s="21" t="s">
        <v>398</v>
      </c>
      <c r="F771" s="22" t="s">
        <v>1493</v>
      </c>
      <c r="G771" s="23">
        <v>1925</v>
      </c>
      <c r="H771" s="23">
        <v>0</v>
      </c>
      <c r="I771" s="23">
        <v>0</v>
      </c>
      <c r="AG771" s="41"/>
    </row>
    <row r="772" spans="1:33" s="40" customFormat="1" ht="30.75" customHeight="1">
      <c r="A772" s="17" t="s">
        <v>293</v>
      </c>
      <c r="B772" s="18">
        <v>29979036001031</v>
      </c>
      <c r="C772" s="19" t="s">
        <v>1494</v>
      </c>
      <c r="D772" s="20" t="s">
        <v>14</v>
      </c>
      <c r="E772" s="21" t="s">
        <v>352</v>
      </c>
      <c r="F772" s="22" t="s">
        <v>1495</v>
      </c>
      <c r="G772" s="23">
        <v>1607.02</v>
      </c>
      <c r="H772" s="23">
        <v>0</v>
      </c>
      <c r="I772" s="23">
        <v>1607.02</v>
      </c>
      <c r="AG772" s="41"/>
    </row>
    <row r="773" spans="1:33" s="40" customFormat="1" ht="30.75" customHeight="1">
      <c r="A773" s="17" t="s">
        <v>293</v>
      </c>
      <c r="B773" s="18">
        <v>29979036001031</v>
      </c>
      <c r="C773" s="19" t="s">
        <v>1496</v>
      </c>
      <c r="D773" s="20" t="s">
        <v>14</v>
      </c>
      <c r="E773" s="21" t="s">
        <v>352</v>
      </c>
      <c r="F773" s="22" t="s">
        <v>1497</v>
      </c>
      <c r="G773" s="23">
        <v>298.5</v>
      </c>
      <c r="H773" s="23">
        <v>0</v>
      </c>
      <c r="I773" s="23">
        <v>298.5</v>
      </c>
      <c r="AG773" s="41"/>
    </row>
    <row r="774" spans="1:33" s="40" customFormat="1" ht="33.75" customHeight="1">
      <c r="A774" s="17" t="s">
        <v>83</v>
      </c>
      <c r="B774" s="18">
        <v>28407393215</v>
      </c>
      <c r="C774" s="19" t="s">
        <v>1498</v>
      </c>
      <c r="D774" s="20" t="s">
        <v>14</v>
      </c>
      <c r="E774" s="21" t="s">
        <v>402</v>
      </c>
      <c r="F774" s="22" t="s">
        <v>1499</v>
      </c>
      <c r="G774" s="23">
        <v>37677.5</v>
      </c>
      <c r="H774" s="23">
        <v>5382.5</v>
      </c>
      <c r="I774" s="23">
        <f>127.5+5000+10382.5+5382.5</f>
        <v>20892.5</v>
      </c>
      <c r="AG774" s="41"/>
    </row>
    <row r="775" spans="1:33" s="40" customFormat="1" ht="24" customHeight="1">
      <c r="A775" s="17" t="s">
        <v>267</v>
      </c>
      <c r="B775" s="18" t="s">
        <v>268</v>
      </c>
      <c r="C775" s="30" t="s">
        <v>345</v>
      </c>
      <c r="D775" s="20" t="s">
        <v>14</v>
      </c>
      <c r="E775" s="21" t="s">
        <v>352</v>
      </c>
      <c r="F775" s="22" t="s">
        <v>1500</v>
      </c>
      <c r="G775" s="23">
        <v>11257.76</v>
      </c>
      <c r="H775" s="23">
        <v>0</v>
      </c>
      <c r="I775" s="23">
        <v>11257.76</v>
      </c>
      <c r="AG775" s="41"/>
    </row>
    <row r="776" spans="1:33" s="40" customFormat="1" ht="24" customHeight="1">
      <c r="A776" s="17" t="s">
        <v>267</v>
      </c>
      <c r="B776" s="18" t="s">
        <v>268</v>
      </c>
      <c r="C776" s="30" t="s">
        <v>336</v>
      </c>
      <c r="D776" s="20" t="s">
        <v>14</v>
      </c>
      <c r="E776" s="21" t="s">
        <v>352</v>
      </c>
      <c r="F776" s="22" t="s">
        <v>1501</v>
      </c>
      <c r="G776" s="23">
        <v>478586.8</v>
      </c>
      <c r="H776" s="23">
        <v>0</v>
      </c>
      <c r="I776" s="23">
        <v>478586.8</v>
      </c>
      <c r="AG776" s="41"/>
    </row>
    <row r="777" spans="1:33" s="40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1502</v>
      </c>
      <c r="G777" s="23">
        <v>19733.89</v>
      </c>
      <c r="H777" s="23">
        <v>0</v>
      </c>
      <c r="I777" s="23">
        <v>19733.89</v>
      </c>
      <c r="AG777" s="41"/>
    </row>
    <row r="778" spans="1:33" s="40" customFormat="1" ht="24" customHeight="1">
      <c r="A778" s="17" t="s">
        <v>267</v>
      </c>
      <c r="B778" s="18" t="s">
        <v>268</v>
      </c>
      <c r="C778" s="30" t="s">
        <v>336</v>
      </c>
      <c r="D778" s="20" t="s">
        <v>14</v>
      </c>
      <c r="E778" s="21" t="s">
        <v>352</v>
      </c>
      <c r="F778" s="22" t="s">
        <v>1503</v>
      </c>
      <c r="G778" s="23">
        <v>99367.44</v>
      </c>
      <c r="H778" s="23">
        <v>0</v>
      </c>
      <c r="I778" s="23">
        <v>99367.44</v>
      </c>
      <c r="AG778" s="41"/>
    </row>
    <row r="779" spans="1:33" s="40" customFormat="1" ht="24" customHeight="1">
      <c r="A779" s="17" t="s">
        <v>267</v>
      </c>
      <c r="B779" s="18" t="s">
        <v>268</v>
      </c>
      <c r="C779" s="30" t="s">
        <v>533</v>
      </c>
      <c r="D779" s="20" t="s">
        <v>14</v>
      </c>
      <c r="E779" s="21" t="s">
        <v>352</v>
      </c>
      <c r="F779" s="22" t="s">
        <v>1504</v>
      </c>
      <c r="G779" s="23">
        <v>15000</v>
      </c>
      <c r="H779" s="23">
        <v>0</v>
      </c>
      <c r="I779" s="23">
        <v>15000</v>
      </c>
      <c r="AG779" s="41"/>
    </row>
    <row r="780" spans="1:33" s="40" customFormat="1" ht="24" customHeight="1">
      <c r="A780" s="17" t="s">
        <v>267</v>
      </c>
      <c r="B780" s="18" t="s">
        <v>268</v>
      </c>
      <c r="C780" s="30" t="s">
        <v>607</v>
      </c>
      <c r="D780" s="20" t="s">
        <v>14</v>
      </c>
      <c r="E780" s="21" t="s">
        <v>352</v>
      </c>
      <c r="F780" s="22" t="s">
        <v>1505</v>
      </c>
      <c r="G780" s="23">
        <v>4448</v>
      </c>
      <c r="H780" s="23">
        <v>0</v>
      </c>
      <c r="I780" s="23">
        <v>4448</v>
      </c>
      <c r="AG780" s="41"/>
    </row>
    <row r="781" spans="1:33" s="40" customFormat="1" ht="24" customHeight="1">
      <c r="A781" s="17" t="s">
        <v>267</v>
      </c>
      <c r="B781" s="18" t="s">
        <v>268</v>
      </c>
      <c r="C781" s="30" t="s">
        <v>607</v>
      </c>
      <c r="D781" s="20" t="s">
        <v>14</v>
      </c>
      <c r="E781" s="21" t="s">
        <v>352</v>
      </c>
      <c r="F781" s="22" t="s">
        <v>1506</v>
      </c>
      <c r="G781" s="23">
        <v>2502</v>
      </c>
      <c r="H781" s="23">
        <v>0</v>
      </c>
      <c r="I781" s="23">
        <v>2502</v>
      </c>
      <c r="AG781" s="41"/>
    </row>
    <row r="782" spans="1:33" s="40" customFormat="1" ht="24" customHeight="1">
      <c r="A782" s="17" t="s">
        <v>267</v>
      </c>
      <c r="B782" s="18" t="s">
        <v>268</v>
      </c>
      <c r="C782" s="30" t="s">
        <v>607</v>
      </c>
      <c r="D782" s="20" t="s">
        <v>14</v>
      </c>
      <c r="E782" s="21" t="s">
        <v>352</v>
      </c>
      <c r="F782" s="22" t="s">
        <v>1507</v>
      </c>
      <c r="G782" s="23">
        <v>5000</v>
      </c>
      <c r="H782" s="23">
        <v>0</v>
      </c>
      <c r="I782" s="23">
        <v>5000</v>
      </c>
      <c r="AG782" s="41"/>
    </row>
    <row r="783" spans="1:33" s="40" customFormat="1" ht="24" customHeight="1">
      <c r="A783" s="17" t="s">
        <v>1508</v>
      </c>
      <c r="B783" s="18" t="s">
        <v>1509</v>
      </c>
      <c r="C783" s="30" t="s">
        <v>269</v>
      </c>
      <c r="D783" s="20" t="s">
        <v>14</v>
      </c>
      <c r="E783" s="21" t="s">
        <v>352</v>
      </c>
      <c r="F783" s="22" t="s">
        <v>1510</v>
      </c>
      <c r="G783" s="23">
        <v>1171713.3</v>
      </c>
      <c r="H783" s="23">
        <v>0</v>
      </c>
      <c r="I783" s="23">
        <v>890299.81</v>
      </c>
      <c r="AG783" s="41"/>
    </row>
    <row r="784" spans="1:33" s="40" customFormat="1" ht="24" customHeight="1">
      <c r="A784" s="17" t="s">
        <v>1508</v>
      </c>
      <c r="B784" s="18" t="s">
        <v>1509</v>
      </c>
      <c r="C784" s="30" t="s">
        <v>272</v>
      </c>
      <c r="D784" s="20" t="s">
        <v>14</v>
      </c>
      <c r="E784" s="21" t="s">
        <v>352</v>
      </c>
      <c r="F784" s="22" t="s">
        <v>1511</v>
      </c>
      <c r="G784" s="23">
        <v>2324559.35</v>
      </c>
      <c r="H784" s="23">
        <v>0</v>
      </c>
      <c r="I784" s="23">
        <f>1789188.94+1226.15</f>
        <v>1790415.0899999999</v>
      </c>
      <c r="AG784" s="41"/>
    </row>
    <row r="785" spans="1:33" s="40" customFormat="1" ht="24" customHeight="1">
      <c r="A785" s="17" t="s">
        <v>1508</v>
      </c>
      <c r="B785" s="18" t="s">
        <v>1509</v>
      </c>
      <c r="C785" s="30" t="s">
        <v>272</v>
      </c>
      <c r="D785" s="20" t="s">
        <v>14</v>
      </c>
      <c r="E785" s="21" t="s">
        <v>352</v>
      </c>
      <c r="F785" s="22" t="s">
        <v>1512</v>
      </c>
      <c r="G785" s="23">
        <v>145329.36000000002</v>
      </c>
      <c r="H785" s="23">
        <v>0</v>
      </c>
      <c r="I785" s="23">
        <v>145329.36000000002</v>
      </c>
      <c r="AG785" s="41"/>
    </row>
    <row r="786" spans="1:33" s="40" customFormat="1" ht="24" customHeight="1">
      <c r="A786" s="17" t="s">
        <v>1508</v>
      </c>
      <c r="B786" s="18" t="s">
        <v>1509</v>
      </c>
      <c r="C786" s="19" t="s">
        <v>272</v>
      </c>
      <c r="D786" s="20" t="s">
        <v>14</v>
      </c>
      <c r="E786" s="21" t="s">
        <v>352</v>
      </c>
      <c r="F786" s="22" t="s">
        <v>1513</v>
      </c>
      <c r="G786" s="23">
        <v>19498.97</v>
      </c>
      <c r="H786" s="23">
        <v>0</v>
      </c>
      <c r="I786" s="23">
        <v>19498.97</v>
      </c>
      <c r="AG786" s="41"/>
    </row>
    <row r="787" spans="1:33" s="40" customFormat="1" ht="24" customHeight="1">
      <c r="A787" s="17" t="s">
        <v>1508</v>
      </c>
      <c r="B787" s="18" t="s">
        <v>1509</v>
      </c>
      <c r="C787" s="30" t="s">
        <v>607</v>
      </c>
      <c r="D787" s="20" t="s">
        <v>14</v>
      </c>
      <c r="E787" s="21" t="s">
        <v>352</v>
      </c>
      <c r="F787" s="22" t="s">
        <v>1514</v>
      </c>
      <c r="G787" s="23">
        <v>26165.63</v>
      </c>
      <c r="H787" s="23">
        <v>0</v>
      </c>
      <c r="I787" s="23">
        <v>16883.36</v>
      </c>
      <c r="AG787" s="41"/>
    </row>
    <row r="788" spans="1:33" s="40" customFormat="1" ht="24" customHeight="1">
      <c r="A788" s="17" t="s">
        <v>1508</v>
      </c>
      <c r="B788" s="18" t="s">
        <v>1509</v>
      </c>
      <c r="C788" s="19" t="s">
        <v>607</v>
      </c>
      <c r="D788" s="20" t="s">
        <v>14</v>
      </c>
      <c r="E788" s="21" t="s">
        <v>352</v>
      </c>
      <c r="F788" s="22" t="s">
        <v>1515</v>
      </c>
      <c r="G788" s="23">
        <v>13056</v>
      </c>
      <c r="H788" s="23">
        <v>0</v>
      </c>
      <c r="I788" s="23">
        <v>13056</v>
      </c>
      <c r="AG788" s="41"/>
    </row>
    <row r="789" spans="1:33" s="40" customFormat="1" ht="24" customHeight="1">
      <c r="A789" s="17" t="s">
        <v>1508</v>
      </c>
      <c r="B789" s="18" t="s">
        <v>1509</v>
      </c>
      <c r="C789" s="19" t="s">
        <v>607</v>
      </c>
      <c r="D789" s="20" t="s">
        <v>14</v>
      </c>
      <c r="E789" s="21" t="s">
        <v>352</v>
      </c>
      <c r="F789" s="22" t="s">
        <v>1516</v>
      </c>
      <c r="G789" s="23">
        <v>5000</v>
      </c>
      <c r="H789" s="23">
        <v>0</v>
      </c>
      <c r="I789" s="23">
        <v>5000</v>
      </c>
      <c r="AG789" s="41"/>
    </row>
    <row r="790" spans="1:33" s="40" customFormat="1" ht="24" customHeight="1">
      <c r="A790" s="17" t="s">
        <v>1508</v>
      </c>
      <c r="B790" s="18" t="s">
        <v>1509</v>
      </c>
      <c r="C790" s="19" t="s">
        <v>572</v>
      </c>
      <c r="D790" s="20" t="s">
        <v>14</v>
      </c>
      <c r="E790" s="21" t="s">
        <v>352</v>
      </c>
      <c r="F790" s="22" t="s">
        <v>1517</v>
      </c>
      <c r="G790" s="23">
        <v>355000</v>
      </c>
      <c r="H790" s="23">
        <v>0</v>
      </c>
      <c r="I790" s="23">
        <v>351639.36</v>
      </c>
      <c r="AG790" s="41"/>
    </row>
    <row r="791" spans="1:33" s="40" customFormat="1" ht="24" customHeight="1">
      <c r="A791" s="17" t="s">
        <v>1508</v>
      </c>
      <c r="B791" s="18" t="s">
        <v>1509</v>
      </c>
      <c r="C791" s="19" t="s">
        <v>272</v>
      </c>
      <c r="D791" s="20" t="s">
        <v>14</v>
      </c>
      <c r="E791" s="21" t="s">
        <v>352</v>
      </c>
      <c r="F791" s="22" t="s">
        <v>1518</v>
      </c>
      <c r="G791" s="23">
        <v>26596.67</v>
      </c>
      <c r="H791" s="23">
        <v>0</v>
      </c>
      <c r="I791" s="23">
        <v>26596.67</v>
      </c>
      <c r="AG791" s="41"/>
    </row>
    <row r="792" spans="1:33" s="40" customFormat="1" ht="24" customHeight="1">
      <c r="A792" s="17" t="s">
        <v>1508</v>
      </c>
      <c r="B792" s="18" t="s">
        <v>1509</v>
      </c>
      <c r="C792" s="19" t="s">
        <v>572</v>
      </c>
      <c r="D792" s="20" t="s">
        <v>14</v>
      </c>
      <c r="E792" s="21" t="s">
        <v>352</v>
      </c>
      <c r="F792" s="22" t="s">
        <v>1519</v>
      </c>
      <c r="G792" s="23">
        <v>17000</v>
      </c>
      <c r="H792" s="23">
        <v>0</v>
      </c>
      <c r="I792" s="23">
        <v>17000</v>
      </c>
      <c r="AG792" s="41"/>
    </row>
    <row r="793" spans="1:33" s="40" customFormat="1" ht="24" customHeight="1">
      <c r="A793" s="17" t="s">
        <v>1508</v>
      </c>
      <c r="B793" s="18" t="s">
        <v>1509</v>
      </c>
      <c r="C793" s="19" t="s">
        <v>277</v>
      </c>
      <c r="D793" s="20" t="s">
        <v>14</v>
      </c>
      <c r="E793" s="21" t="s">
        <v>352</v>
      </c>
      <c r="F793" s="22" t="s">
        <v>1520</v>
      </c>
      <c r="G793" s="23">
        <v>5565515.27</v>
      </c>
      <c r="H793" s="23">
        <v>0</v>
      </c>
      <c r="I793" s="23">
        <f>1380083.57+620297.45</f>
        <v>2000381.02</v>
      </c>
      <c r="AG793" s="41"/>
    </row>
    <row r="794" spans="1:33" s="40" customFormat="1" ht="24" customHeight="1">
      <c r="A794" s="17" t="s">
        <v>1508</v>
      </c>
      <c r="B794" s="18" t="s">
        <v>1509</v>
      </c>
      <c r="C794" s="30" t="s">
        <v>277</v>
      </c>
      <c r="D794" s="20" t="s">
        <v>14</v>
      </c>
      <c r="E794" s="21" t="s">
        <v>352</v>
      </c>
      <c r="F794" s="22" t="s">
        <v>1521</v>
      </c>
      <c r="G794" s="23">
        <v>4042842.63</v>
      </c>
      <c r="H794" s="23">
        <v>0</v>
      </c>
      <c r="I794" s="23">
        <v>4042842.63</v>
      </c>
      <c r="AG794" s="41"/>
    </row>
    <row r="795" spans="1:33" s="40" customFormat="1" ht="24" customHeight="1">
      <c r="A795" s="17" t="s">
        <v>1508</v>
      </c>
      <c r="B795" s="18" t="s">
        <v>1509</v>
      </c>
      <c r="C795" s="30" t="s">
        <v>277</v>
      </c>
      <c r="D795" s="20" t="s">
        <v>14</v>
      </c>
      <c r="E795" s="21" t="s">
        <v>352</v>
      </c>
      <c r="F795" s="22" t="s">
        <v>1522</v>
      </c>
      <c r="G795" s="23">
        <v>2182704.06</v>
      </c>
      <c r="H795" s="23">
        <v>0</v>
      </c>
      <c r="I795" s="23">
        <v>2182704.06</v>
      </c>
      <c r="AG795" s="41"/>
    </row>
    <row r="796" spans="1:33" s="40" customFormat="1" ht="24" customHeight="1">
      <c r="A796" s="17" t="s">
        <v>1508</v>
      </c>
      <c r="B796" s="18" t="s">
        <v>1509</v>
      </c>
      <c r="C796" s="30" t="s">
        <v>277</v>
      </c>
      <c r="D796" s="20" t="s">
        <v>14</v>
      </c>
      <c r="E796" s="21" t="s">
        <v>352</v>
      </c>
      <c r="F796" s="22" t="s">
        <v>1523</v>
      </c>
      <c r="G796" s="23">
        <v>1155905.19</v>
      </c>
      <c r="H796" s="23">
        <v>0</v>
      </c>
      <c r="I796" s="23">
        <v>1155905.19</v>
      </c>
      <c r="AG796" s="41"/>
    </row>
    <row r="797" spans="1:33" s="40" customFormat="1" ht="24" customHeight="1">
      <c r="A797" s="17" t="s">
        <v>1508</v>
      </c>
      <c r="B797" s="18" t="s">
        <v>1509</v>
      </c>
      <c r="C797" s="19" t="s">
        <v>277</v>
      </c>
      <c r="D797" s="20" t="s">
        <v>14</v>
      </c>
      <c r="E797" s="21" t="s">
        <v>352</v>
      </c>
      <c r="F797" s="22" t="s">
        <v>1524</v>
      </c>
      <c r="G797" s="23">
        <v>1051398.69</v>
      </c>
      <c r="H797" s="23">
        <v>0</v>
      </c>
      <c r="I797" s="23">
        <v>1051398.69</v>
      </c>
      <c r="AG797" s="41"/>
    </row>
    <row r="798" spans="1:33" s="40" customFormat="1" ht="24" customHeight="1">
      <c r="A798" s="17" t="s">
        <v>1508</v>
      </c>
      <c r="B798" s="18" t="s">
        <v>1509</v>
      </c>
      <c r="C798" s="19" t="s">
        <v>277</v>
      </c>
      <c r="D798" s="20" t="s">
        <v>14</v>
      </c>
      <c r="E798" s="21" t="s">
        <v>352</v>
      </c>
      <c r="F798" s="22" t="s">
        <v>1525</v>
      </c>
      <c r="G798" s="23">
        <v>211199.32</v>
      </c>
      <c r="H798" s="23">
        <v>0</v>
      </c>
      <c r="I798" s="23">
        <v>211199.32</v>
      </c>
      <c r="AG798" s="41"/>
    </row>
    <row r="799" spans="1:33" s="40" customFormat="1" ht="24" customHeight="1">
      <c r="A799" s="17" t="s">
        <v>1508</v>
      </c>
      <c r="B799" s="18" t="s">
        <v>1509</v>
      </c>
      <c r="C799" s="19" t="s">
        <v>277</v>
      </c>
      <c r="D799" s="20" t="s">
        <v>14</v>
      </c>
      <c r="E799" s="21" t="s">
        <v>352</v>
      </c>
      <c r="F799" s="22" t="s">
        <v>1526</v>
      </c>
      <c r="G799" s="23">
        <v>154499.13</v>
      </c>
      <c r="H799" s="23">
        <v>0</v>
      </c>
      <c r="I799" s="23">
        <v>154499.13</v>
      </c>
      <c r="AG799" s="41"/>
    </row>
    <row r="800" spans="1:33" s="40" customFormat="1" ht="24" customHeight="1">
      <c r="A800" s="17" t="s">
        <v>1508</v>
      </c>
      <c r="B800" s="18" t="s">
        <v>1509</v>
      </c>
      <c r="C800" s="19" t="s">
        <v>277</v>
      </c>
      <c r="D800" s="20" t="s">
        <v>14</v>
      </c>
      <c r="E800" s="21" t="s">
        <v>352</v>
      </c>
      <c r="F800" s="22" t="s">
        <v>1527</v>
      </c>
      <c r="G800" s="23">
        <v>132123.87</v>
      </c>
      <c r="H800" s="23">
        <v>0</v>
      </c>
      <c r="I800" s="23">
        <v>132123.87</v>
      </c>
      <c r="AG800" s="41"/>
    </row>
    <row r="801" spans="1:33" s="40" customFormat="1" ht="24" customHeight="1">
      <c r="A801" s="17" t="s">
        <v>1508</v>
      </c>
      <c r="B801" s="18" t="s">
        <v>1509</v>
      </c>
      <c r="C801" s="19" t="s">
        <v>277</v>
      </c>
      <c r="D801" s="20" t="s">
        <v>14</v>
      </c>
      <c r="E801" s="21" t="s">
        <v>352</v>
      </c>
      <c r="F801" s="22" t="s">
        <v>1528</v>
      </c>
      <c r="G801" s="23">
        <v>95234.65</v>
      </c>
      <c r="H801" s="23">
        <v>0</v>
      </c>
      <c r="I801" s="23">
        <v>95234.65</v>
      </c>
      <c r="AG801" s="41"/>
    </row>
    <row r="802" spans="1:33" s="40" customFormat="1" ht="24" customHeight="1">
      <c r="A802" s="17" t="s">
        <v>1508</v>
      </c>
      <c r="B802" s="18" t="s">
        <v>1509</v>
      </c>
      <c r="C802" s="30" t="s">
        <v>277</v>
      </c>
      <c r="D802" s="20" t="s">
        <v>14</v>
      </c>
      <c r="E802" s="21" t="s">
        <v>352</v>
      </c>
      <c r="F802" s="22" t="s">
        <v>1529</v>
      </c>
      <c r="G802" s="23">
        <v>30786.5</v>
      </c>
      <c r="H802" s="23">
        <v>0</v>
      </c>
      <c r="I802" s="23">
        <v>30786.5</v>
      </c>
      <c r="AG802" s="41"/>
    </row>
    <row r="803" spans="1:33" s="40" customFormat="1" ht="24" customHeight="1">
      <c r="A803" s="17" t="s">
        <v>1508</v>
      </c>
      <c r="B803" s="18" t="s">
        <v>1509</v>
      </c>
      <c r="C803" s="30" t="s">
        <v>277</v>
      </c>
      <c r="D803" s="20" t="s">
        <v>14</v>
      </c>
      <c r="E803" s="21" t="s">
        <v>352</v>
      </c>
      <c r="F803" s="22" t="s">
        <v>1530</v>
      </c>
      <c r="G803" s="23">
        <v>16027.79</v>
      </c>
      <c r="H803" s="23">
        <v>0</v>
      </c>
      <c r="I803" s="23">
        <v>16027.79</v>
      </c>
      <c r="AG803" s="41"/>
    </row>
    <row r="804" spans="1:33" s="40" customFormat="1" ht="24" customHeight="1">
      <c r="A804" s="17" t="s">
        <v>1508</v>
      </c>
      <c r="B804" s="18" t="s">
        <v>1509</v>
      </c>
      <c r="C804" s="19" t="s">
        <v>277</v>
      </c>
      <c r="D804" s="20" t="s">
        <v>14</v>
      </c>
      <c r="E804" s="21" t="s">
        <v>352</v>
      </c>
      <c r="F804" s="22" t="s">
        <v>1531</v>
      </c>
      <c r="G804" s="23">
        <v>12590.1</v>
      </c>
      <c r="H804" s="23">
        <v>0</v>
      </c>
      <c r="I804" s="23">
        <v>12590.1</v>
      </c>
      <c r="AG804" s="41"/>
    </row>
    <row r="805" spans="1:33" s="40" customFormat="1" ht="24" customHeight="1">
      <c r="A805" s="17" t="s">
        <v>1508</v>
      </c>
      <c r="B805" s="18" t="s">
        <v>1509</v>
      </c>
      <c r="C805" s="30" t="s">
        <v>277</v>
      </c>
      <c r="D805" s="20" t="s">
        <v>14</v>
      </c>
      <c r="E805" s="21" t="s">
        <v>352</v>
      </c>
      <c r="F805" s="22" t="s">
        <v>1532</v>
      </c>
      <c r="G805" s="23">
        <v>9895.210000000001</v>
      </c>
      <c r="H805" s="23">
        <v>0</v>
      </c>
      <c r="I805" s="23">
        <v>9895.210000000001</v>
      </c>
      <c r="AG805" s="41"/>
    </row>
    <row r="806" spans="1:33" s="40" customFormat="1" ht="24" customHeight="1">
      <c r="A806" s="17" t="s">
        <v>1508</v>
      </c>
      <c r="B806" s="18" t="s">
        <v>1509</v>
      </c>
      <c r="C806" s="30" t="s">
        <v>277</v>
      </c>
      <c r="D806" s="20" t="s">
        <v>14</v>
      </c>
      <c r="E806" s="21" t="s">
        <v>352</v>
      </c>
      <c r="F806" s="22" t="s">
        <v>1533</v>
      </c>
      <c r="G806" s="23">
        <v>3200.45</v>
      </c>
      <c r="H806" s="23">
        <v>0</v>
      </c>
      <c r="I806" s="23">
        <v>3200.45</v>
      </c>
      <c r="AG806" s="41"/>
    </row>
    <row r="807" spans="1:33" s="40" customFormat="1" ht="24" customHeight="1">
      <c r="A807" s="17" t="s">
        <v>1508</v>
      </c>
      <c r="B807" s="18" t="s">
        <v>1509</v>
      </c>
      <c r="C807" s="30" t="s">
        <v>277</v>
      </c>
      <c r="D807" s="20" t="s">
        <v>14</v>
      </c>
      <c r="E807" s="21" t="s">
        <v>352</v>
      </c>
      <c r="F807" s="22" t="s">
        <v>1534</v>
      </c>
      <c r="G807" s="23">
        <v>1211.75</v>
      </c>
      <c r="H807" s="23">
        <v>0</v>
      </c>
      <c r="I807" s="23">
        <v>1211.75</v>
      </c>
      <c r="AG807" s="41"/>
    </row>
    <row r="808" spans="1:33" s="40" customFormat="1" ht="24" customHeight="1">
      <c r="A808" s="17" t="s">
        <v>1508</v>
      </c>
      <c r="B808" s="18" t="s">
        <v>1509</v>
      </c>
      <c r="C808" s="30" t="s">
        <v>277</v>
      </c>
      <c r="D808" s="20" t="s">
        <v>14</v>
      </c>
      <c r="E808" s="21" t="s">
        <v>352</v>
      </c>
      <c r="F808" s="22" t="s">
        <v>1535</v>
      </c>
      <c r="G808" s="23">
        <v>1066.82</v>
      </c>
      <c r="H808" s="23">
        <v>0</v>
      </c>
      <c r="I808" s="23">
        <v>1066.82</v>
      </c>
      <c r="AG808" s="41"/>
    </row>
    <row r="809" spans="1:33" s="40" customFormat="1" ht="25.5" customHeight="1">
      <c r="A809" s="17" t="s">
        <v>293</v>
      </c>
      <c r="B809" s="18">
        <v>29979036001031</v>
      </c>
      <c r="C809" s="30" t="s">
        <v>1536</v>
      </c>
      <c r="D809" s="20" t="s">
        <v>14</v>
      </c>
      <c r="E809" s="21" t="s">
        <v>352</v>
      </c>
      <c r="F809" s="22" t="s">
        <v>1537</v>
      </c>
      <c r="G809" s="23">
        <v>134958.52</v>
      </c>
      <c r="H809" s="23">
        <v>0</v>
      </c>
      <c r="I809" s="23">
        <v>134958.52</v>
      </c>
      <c r="AG809" s="41"/>
    </row>
    <row r="810" spans="1:33" s="40" customFormat="1" ht="28.5" customHeight="1">
      <c r="A810" s="17" t="s">
        <v>293</v>
      </c>
      <c r="B810" s="18">
        <v>29979036001031</v>
      </c>
      <c r="C810" s="30" t="s">
        <v>1536</v>
      </c>
      <c r="D810" s="20" t="s">
        <v>14</v>
      </c>
      <c r="E810" s="21" t="s">
        <v>352</v>
      </c>
      <c r="F810" s="22" t="s">
        <v>1538</v>
      </c>
      <c r="G810" s="23">
        <v>194.77</v>
      </c>
      <c r="H810" s="23">
        <v>0</v>
      </c>
      <c r="I810" s="23">
        <v>194.77</v>
      </c>
      <c r="AG810" s="41"/>
    </row>
    <row r="811" spans="1:33" s="40" customFormat="1" ht="30" customHeight="1">
      <c r="A811" s="17" t="s">
        <v>574</v>
      </c>
      <c r="B811" s="18">
        <v>62413180206</v>
      </c>
      <c r="C811" s="30" t="s">
        <v>1539</v>
      </c>
      <c r="D811" s="20" t="s">
        <v>14</v>
      </c>
      <c r="E811" s="21" t="s">
        <v>352</v>
      </c>
      <c r="F811" s="22" t="s">
        <v>1540</v>
      </c>
      <c r="G811" s="23">
        <v>864.13</v>
      </c>
      <c r="H811" s="23">
        <v>0</v>
      </c>
      <c r="I811" s="23">
        <v>864.13</v>
      </c>
      <c r="AG811" s="41"/>
    </row>
    <row r="812" spans="1:33" s="40" customFormat="1" ht="21" customHeight="1">
      <c r="A812" s="17" t="s">
        <v>267</v>
      </c>
      <c r="B812" s="18" t="s">
        <v>268</v>
      </c>
      <c r="C812" s="30" t="s">
        <v>277</v>
      </c>
      <c r="D812" s="20" t="s">
        <v>14</v>
      </c>
      <c r="E812" s="21" t="s">
        <v>352</v>
      </c>
      <c r="F812" s="22" t="s">
        <v>1541</v>
      </c>
      <c r="G812" s="23">
        <v>7602.43</v>
      </c>
      <c r="H812" s="23">
        <v>0</v>
      </c>
      <c r="I812" s="23">
        <v>7602.43</v>
      </c>
      <c r="AG812" s="41"/>
    </row>
    <row r="813" spans="1:33" s="40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1542</v>
      </c>
      <c r="G813" s="23">
        <v>2034.52</v>
      </c>
      <c r="H813" s="23">
        <v>0</v>
      </c>
      <c r="I813" s="23">
        <v>2034.52</v>
      </c>
      <c r="AG813" s="41"/>
    </row>
    <row r="814" spans="1:33" s="40" customFormat="1" ht="21" customHeight="1">
      <c r="A814" s="17" t="s">
        <v>267</v>
      </c>
      <c r="B814" s="18" t="s">
        <v>268</v>
      </c>
      <c r="C814" s="30" t="s">
        <v>277</v>
      </c>
      <c r="D814" s="20" t="s">
        <v>14</v>
      </c>
      <c r="E814" s="21" t="s">
        <v>352</v>
      </c>
      <c r="F814" s="22" t="s">
        <v>1543</v>
      </c>
      <c r="G814" s="23">
        <v>11152.97</v>
      </c>
      <c r="H814" s="23">
        <v>0</v>
      </c>
      <c r="I814" s="23">
        <v>11152.97</v>
      </c>
      <c r="AG814" s="41"/>
    </row>
    <row r="815" spans="1:33" s="40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1544</v>
      </c>
      <c r="G815" s="23">
        <v>252.83</v>
      </c>
      <c r="H815" s="23">
        <v>0</v>
      </c>
      <c r="I815" s="23">
        <v>252.83</v>
      </c>
      <c r="AG815" s="41"/>
    </row>
    <row r="816" spans="1:33" s="40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1545</v>
      </c>
      <c r="G816" s="23">
        <v>1602.38</v>
      </c>
      <c r="H816" s="23">
        <v>0</v>
      </c>
      <c r="I816" s="23">
        <v>1602.38</v>
      </c>
      <c r="AG816" s="41"/>
    </row>
    <row r="817" spans="1:33" s="40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1546</v>
      </c>
      <c r="G817" s="23">
        <v>17889.36</v>
      </c>
      <c r="H817" s="23">
        <v>0</v>
      </c>
      <c r="I817" s="23">
        <f>877.06+861.69</f>
        <v>1738.75</v>
      </c>
      <c r="AG817" s="41"/>
    </row>
    <row r="818" spans="1:33" s="40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1547</v>
      </c>
      <c r="G818" s="23">
        <v>403136.33</v>
      </c>
      <c r="H818" s="23">
        <v>0</v>
      </c>
      <c r="I818" s="23">
        <v>403136.33</v>
      </c>
      <c r="AG818" s="41"/>
    </row>
    <row r="819" spans="1:33" s="40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1548</v>
      </c>
      <c r="G819" s="23">
        <v>473847.75</v>
      </c>
      <c r="H819" s="23">
        <v>0</v>
      </c>
      <c r="I819" s="23">
        <v>473847.75</v>
      </c>
      <c r="AG819" s="41"/>
    </row>
    <row r="820" spans="1:33" s="40" customFormat="1" ht="21" customHeight="1">
      <c r="A820" s="17" t="s">
        <v>267</v>
      </c>
      <c r="B820" s="18" t="s">
        <v>268</v>
      </c>
      <c r="C820" s="19" t="s">
        <v>533</v>
      </c>
      <c r="D820" s="20" t="s">
        <v>14</v>
      </c>
      <c r="E820" s="21" t="s">
        <v>352</v>
      </c>
      <c r="F820" s="22" t="s">
        <v>1549</v>
      </c>
      <c r="G820" s="23">
        <v>17000</v>
      </c>
      <c r="H820" s="23">
        <v>0</v>
      </c>
      <c r="I820" s="23">
        <v>17000</v>
      </c>
      <c r="AG820" s="41"/>
    </row>
    <row r="821" spans="1:33" s="40" customFormat="1" ht="21" customHeight="1">
      <c r="A821" s="17" t="s">
        <v>267</v>
      </c>
      <c r="B821" s="18" t="s">
        <v>268</v>
      </c>
      <c r="C821" s="30" t="s">
        <v>277</v>
      </c>
      <c r="D821" s="20" t="s">
        <v>14</v>
      </c>
      <c r="E821" s="21" t="s">
        <v>352</v>
      </c>
      <c r="F821" s="22" t="s">
        <v>1550</v>
      </c>
      <c r="G821" s="23">
        <v>16639.69</v>
      </c>
      <c r="H821" s="23">
        <v>0</v>
      </c>
      <c r="I821" s="23">
        <v>16639.69</v>
      </c>
      <c r="AG821" s="41"/>
    </row>
    <row r="822" spans="1:33" s="40" customFormat="1" ht="21" customHeight="1">
      <c r="A822" s="17" t="s">
        <v>267</v>
      </c>
      <c r="B822" s="18" t="s">
        <v>268</v>
      </c>
      <c r="C822" s="30" t="s">
        <v>277</v>
      </c>
      <c r="D822" s="20" t="s">
        <v>14</v>
      </c>
      <c r="E822" s="21" t="s">
        <v>352</v>
      </c>
      <c r="F822" s="22" t="s">
        <v>1551</v>
      </c>
      <c r="G822" s="23">
        <v>88.68</v>
      </c>
      <c r="H822" s="23">
        <v>0</v>
      </c>
      <c r="I822" s="23">
        <v>88.68</v>
      </c>
      <c r="AG822" s="41"/>
    </row>
    <row r="823" spans="1:33" s="40" customFormat="1" ht="21" customHeight="1">
      <c r="A823" s="17" t="s">
        <v>267</v>
      </c>
      <c r="B823" s="18" t="s">
        <v>268</v>
      </c>
      <c r="C823" s="30" t="s">
        <v>269</v>
      </c>
      <c r="D823" s="20" t="s">
        <v>14</v>
      </c>
      <c r="E823" s="21" t="s">
        <v>352</v>
      </c>
      <c r="F823" s="22" t="s">
        <v>1552</v>
      </c>
      <c r="G823" s="23">
        <v>26000</v>
      </c>
      <c r="H823" s="23">
        <v>0</v>
      </c>
      <c r="I823" s="23">
        <v>26000</v>
      </c>
      <c r="AG823" s="41"/>
    </row>
    <row r="824" spans="1:33" s="40" customFormat="1" ht="21" customHeight="1">
      <c r="A824" s="17" t="s">
        <v>267</v>
      </c>
      <c r="B824" s="18" t="s">
        <v>268</v>
      </c>
      <c r="C824" s="19" t="s">
        <v>533</v>
      </c>
      <c r="D824" s="20" t="s">
        <v>14</v>
      </c>
      <c r="E824" s="21" t="s">
        <v>352</v>
      </c>
      <c r="F824" s="22" t="s">
        <v>1553</v>
      </c>
      <c r="G824" s="23">
        <v>350702.37</v>
      </c>
      <c r="H824" s="23">
        <v>0</v>
      </c>
      <c r="I824" s="23">
        <v>350702.37</v>
      </c>
      <c r="AG824" s="41"/>
    </row>
    <row r="825" spans="1:33" s="40" customFormat="1" ht="30" customHeight="1">
      <c r="A825" s="17" t="s">
        <v>293</v>
      </c>
      <c r="B825" s="18">
        <v>29979036001031</v>
      </c>
      <c r="C825" s="19" t="s">
        <v>1554</v>
      </c>
      <c r="D825" s="20" t="s">
        <v>14</v>
      </c>
      <c r="E825" s="21" t="s">
        <v>352</v>
      </c>
      <c r="F825" s="22" t="s">
        <v>1555</v>
      </c>
      <c r="G825" s="23">
        <v>324.63</v>
      </c>
      <c r="H825" s="23">
        <v>0</v>
      </c>
      <c r="I825" s="23">
        <v>324.63</v>
      </c>
      <c r="AG825" s="41"/>
    </row>
    <row r="826" spans="1:33" s="40" customFormat="1" ht="30" customHeight="1">
      <c r="A826" s="43"/>
      <c r="B826" s="44"/>
      <c r="C826" s="45"/>
      <c r="D826" s="46"/>
      <c r="E826" s="47"/>
      <c r="F826" s="48"/>
      <c r="G826" s="49"/>
      <c r="H826" s="23">
        <v>0</v>
      </c>
      <c r="I826" s="49"/>
      <c r="AG826" s="41"/>
    </row>
    <row r="827" spans="1:33" s="40" customFormat="1" ht="30" customHeight="1">
      <c r="A827" s="17" t="s">
        <v>1441</v>
      </c>
      <c r="B827" s="18">
        <v>4986163000146</v>
      </c>
      <c r="C827" s="30" t="s">
        <v>1556</v>
      </c>
      <c r="D827" s="20" t="s">
        <v>14</v>
      </c>
      <c r="E827" s="21" t="s">
        <v>352</v>
      </c>
      <c r="F827" s="22" t="s">
        <v>1557</v>
      </c>
      <c r="G827" s="23">
        <v>635076.9</v>
      </c>
      <c r="H827" s="23">
        <v>0</v>
      </c>
      <c r="I827" s="23">
        <v>635076.9</v>
      </c>
      <c r="AG827" s="41"/>
    </row>
    <row r="828" spans="1:33" s="40" customFormat="1" ht="40.5" customHeight="1">
      <c r="A828" s="17" t="s">
        <v>12</v>
      </c>
      <c r="B828" s="18">
        <v>3146650215</v>
      </c>
      <c r="C828" s="30" t="s">
        <v>1558</v>
      </c>
      <c r="D828" s="20" t="s">
        <v>14</v>
      </c>
      <c r="E828" s="21" t="s">
        <v>402</v>
      </c>
      <c r="F828" s="22" t="s">
        <v>1559</v>
      </c>
      <c r="G828" s="23">
        <v>16427.79</v>
      </c>
      <c r="H828" s="23">
        <v>0</v>
      </c>
      <c r="I828" s="23">
        <v>0</v>
      </c>
      <c r="AG828" s="41"/>
    </row>
    <row r="829" spans="1:33" s="40" customFormat="1" ht="30" customHeight="1">
      <c r="A829" s="17" t="s">
        <v>267</v>
      </c>
      <c r="B829" s="18" t="s">
        <v>268</v>
      </c>
      <c r="C829" s="19" t="s">
        <v>269</v>
      </c>
      <c r="D829" s="20" t="s">
        <v>14</v>
      </c>
      <c r="E829" s="21" t="s">
        <v>352</v>
      </c>
      <c r="F829" s="22" t="s">
        <v>1560</v>
      </c>
      <c r="G829" s="23">
        <v>234.17</v>
      </c>
      <c r="H829" s="23">
        <v>0</v>
      </c>
      <c r="I829" s="23">
        <v>234.17</v>
      </c>
      <c r="AG829" s="41"/>
    </row>
    <row r="830" spans="1:33" s="40" customFormat="1" ht="39" customHeight="1">
      <c r="A830" s="17" t="s">
        <v>338</v>
      </c>
      <c r="B830" s="18">
        <v>7637990000112</v>
      </c>
      <c r="C830" s="30" t="s">
        <v>1561</v>
      </c>
      <c r="D830" s="20" t="s">
        <v>14</v>
      </c>
      <c r="E830" s="21" t="s">
        <v>352</v>
      </c>
      <c r="F830" s="22" t="s">
        <v>1562</v>
      </c>
      <c r="G830" s="23">
        <v>3213.48</v>
      </c>
      <c r="H830" s="23">
        <v>0</v>
      </c>
      <c r="I830" s="23">
        <v>3213.48</v>
      </c>
      <c r="AG830" s="41"/>
    </row>
    <row r="831" spans="1:33" s="40" customFormat="1" ht="40.5" customHeight="1">
      <c r="A831" s="17" t="s">
        <v>1563</v>
      </c>
      <c r="B831" s="18">
        <v>10855056000181</v>
      </c>
      <c r="C831" s="30" t="s">
        <v>1564</v>
      </c>
      <c r="D831" s="20" t="s">
        <v>40</v>
      </c>
      <c r="E831" s="21" t="s">
        <v>402</v>
      </c>
      <c r="F831" s="22" t="s">
        <v>1565</v>
      </c>
      <c r="G831" s="23">
        <v>5010</v>
      </c>
      <c r="H831" s="23">
        <v>0</v>
      </c>
      <c r="I831" s="23">
        <v>5010</v>
      </c>
      <c r="AG831" s="41"/>
    </row>
    <row r="832" spans="1:33" s="40" customFormat="1" ht="30" customHeight="1">
      <c r="A832" s="17" t="s">
        <v>1563</v>
      </c>
      <c r="B832" s="18">
        <v>10855056000181</v>
      </c>
      <c r="C832" s="30" t="s">
        <v>1566</v>
      </c>
      <c r="D832" s="20" t="s">
        <v>40</v>
      </c>
      <c r="E832" s="21" t="s">
        <v>402</v>
      </c>
      <c r="F832" s="22" t="s">
        <v>1567</v>
      </c>
      <c r="G832" s="23">
        <v>1000</v>
      </c>
      <c r="H832" s="23">
        <v>0</v>
      </c>
      <c r="I832" s="23">
        <v>1000</v>
      </c>
      <c r="AG832" s="41"/>
    </row>
    <row r="833" spans="1:33" s="40" customFormat="1" ht="36.75" customHeight="1">
      <c r="A833" s="17" t="s">
        <v>1568</v>
      </c>
      <c r="B833" s="18">
        <v>9068212000185</v>
      </c>
      <c r="C833" s="30" t="s">
        <v>1569</v>
      </c>
      <c r="D833" s="20" t="s">
        <v>40</v>
      </c>
      <c r="E833" s="21" t="s">
        <v>402</v>
      </c>
      <c r="F833" s="22" t="s">
        <v>1570</v>
      </c>
      <c r="G833" s="23">
        <v>700</v>
      </c>
      <c r="H833" s="23">
        <v>0</v>
      </c>
      <c r="I833" s="23">
        <v>700</v>
      </c>
      <c r="AG833" s="41"/>
    </row>
    <row r="834" spans="1:33" s="40" customFormat="1" ht="30" customHeight="1">
      <c r="A834" s="17" t="s">
        <v>1571</v>
      </c>
      <c r="B834" s="18">
        <v>56648650249</v>
      </c>
      <c r="C834" s="30" t="s">
        <v>1572</v>
      </c>
      <c r="D834" s="20" t="s">
        <v>14</v>
      </c>
      <c r="E834" s="21" t="s">
        <v>352</v>
      </c>
      <c r="F834" s="22" t="s">
        <v>1573</v>
      </c>
      <c r="G834" s="23">
        <v>1148.98</v>
      </c>
      <c r="H834" s="23">
        <v>0</v>
      </c>
      <c r="I834" s="23">
        <v>1148.98</v>
      </c>
      <c r="AG834" s="41"/>
    </row>
    <row r="835" spans="1:33" s="40" customFormat="1" ht="30" customHeight="1">
      <c r="A835" s="17" t="s">
        <v>1574</v>
      </c>
      <c r="B835" s="18">
        <v>6365701268</v>
      </c>
      <c r="C835" s="30" t="s">
        <v>1575</v>
      </c>
      <c r="D835" s="20" t="s">
        <v>14</v>
      </c>
      <c r="E835" s="21" t="s">
        <v>352</v>
      </c>
      <c r="F835" s="22" t="s">
        <v>1576</v>
      </c>
      <c r="G835" s="23">
        <v>2872.44</v>
      </c>
      <c r="H835" s="23">
        <v>0</v>
      </c>
      <c r="I835" s="23">
        <v>2872.44</v>
      </c>
      <c r="AG835" s="41"/>
    </row>
    <row r="836" spans="1:33" s="40" customFormat="1" ht="30" customHeight="1">
      <c r="A836" s="17" t="s">
        <v>655</v>
      </c>
      <c r="B836" s="18">
        <v>265674743</v>
      </c>
      <c r="C836" s="30" t="s">
        <v>1577</v>
      </c>
      <c r="D836" s="20" t="s">
        <v>14</v>
      </c>
      <c r="E836" s="21" t="s">
        <v>352</v>
      </c>
      <c r="F836" s="22" t="s">
        <v>1578</v>
      </c>
      <c r="G836" s="23">
        <v>1812.92</v>
      </c>
      <c r="H836" s="23">
        <v>0</v>
      </c>
      <c r="I836" s="23">
        <v>1812.92</v>
      </c>
      <c r="AG836" s="41"/>
    </row>
    <row r="837" spans="1:33" s="40" customFormat="1" ht="33.75" customHeight="1">
      <c r="A837" s="17" t="s">
        <v>1579</v>
      </c>
      <c r="B837" s="18">
        <v>63123576272</v>
      </c>
      <c r="C837" s="30" t="s">
        <v>1580</v>
      </c>
      <c r="D837" s="20" t="s">
        <v>14</v>
      </c>
      <c r="E837" s="21" t="s">
        <v>352</v>
      </c>
      <c r="F837" s="22" t="s">
        <v>1581</v>
      </c>
      <c r="G837" s="23">
        <v>2266.1</v>
      </c>
      <c r="H837" s="23">
        <v>0</v>
      </c>
      <c r="I837" s="23">
        <v>2266.1</v>
      </c>
      <c r="AG837" s="41"/>
    </row>
    <row r="838" spans="1:33" s="40" customFormat="1" ht="30" customHeight="1">
      <c r="A838" s="17" t="s">
        <v>1582</v>
      </c>
      <c r="B838" s="18">
        <v>345926366</v>
      </c>
      <c r="C838" s="30" t="s">
        <v>1583</v>
      </c>
      <c r="D838" s="20" t="s">
        <v>14</v>
      </c>
      <c r="E838" s="21" t="s">
        <v>352</v>
      </c>
      <c r="F838" s="22" t="s">
        <v>1584</v>
      </c>
      <c r="G838" s="23">
        <v>3377.22</v>
      </c>
      <c r="H838" s="23">
        <v>0</v>
      </c>
      <c r="I838" s="23">
        <v>3377.22</v>
      </c>
      <c r="AG838" s="41"/>
    </row>
    <row r="839" spans="1:33" s="40" customFormat="1" ht="30" customHeight="1">
      <c r="A839" s="17" t="s">
        <v>251</v>
      </c>
      <c r="B839" s="18">
        <v>52979199249</v>
      </c>
      <c r="C839" s="30" t="s">
        <v>1585</v>
      </c>
      <c r="D839" s="20" t="s">
        <v>14</v>
      </c>
      <c r="E839" s="21" t="s">
        <v>352</v>
      </c>
      <c r="F839" s="22" t="s">
        <v>1586</v>
      </c>
      <c r="G839" s="23">
        <v>679.83</v>
      </c>
      <c r="H839" s="23">
        <v>0</v>
      </c>
      <c r="I839" s="23">
        <v>679.83</v>
      </c>
      <c r="AG839" s="41"/>
    </row>
    <row r="840" spans="1:33" s="40" customFormat="1" ht="30" customHeight="1">
      <c r="A840" s="17" t="s">
        <v>1587</v>
      </c>
      <c r="B840" s="18">
        <v>73910350259</v>
      </c>
      <c r="C840" s="30" t="s">
        <v>1588</v>
      </c>
      <c r="D840" s="20" t="s">
        <v>14</v>
      </c>
      <c r="E840" s="21" t="s">
        <v>352</v>
      </c>
      <c r="F840" s="22" t="s">
        <v>1589</v>
      </c>
      <c r="G840" s="23">
        <v>1723.47</v>
      </c>
      <c r="H840" s="23">
        <v>0</v>
      </c>
      <c r="I840" s="23">
        <v>1723.47</v>
      </c>
      <c r="AG840" s="41"/>
    </row>
    <row r="841" spans="1:33" s="40" customFormat="1" ht="28.5" customHeight="1">
      <c r="A841" s="17" t="s">
        <v>1290</v>
      </c>
      <c r="B841" s="18">
        <v>33753466204</v>
      </c>
      <c r="C841" s="30" t="s">
        <v>1590</v>
      </c>
      <c r="D841" s="20" t="s">
        <v>14</v>
      </c>
      <c r="E841" s="21" t="s">
        <v>352</v>
      </c>
      <c r="F841" s="22" t="s">
        <v>1591</v>
      </c>
      <c r="G841" s="23">
        <v>2000</v>
      </c>
      <c r="H841" s="23">
        <v>0</v>
      </c>
      <c r="I841" s="23">
        <v>2000</v>
      </c>
      <c r="AG841" s="41"/>
    </row>
    <row r="842" spans="1:33" s="40" customFormat="1" ht="30" customHeight="1">
      <c r="A842" s="17" t="s">
        <v>1247</v>
      </c>
      <c r="B842" s="18">
        <v>5226378416</v>
      </c>
      <c r="C842" s="30" t="s">
        <v>1592</v>
      </c>
      <c r="D842" s="20" t="s">
        <v>14</v>
      </c>
      <c r="E842" s="21" t="s">
        <v>352</v>
      </c>
      <c r="F842" s="22" t="s">
        <v>1593</v>
      </c>
      <c r="G842" s="23">
        <v>1000</v>
      </c>
      <c r="H842" s="23">
        <v>0</v>
      </c>
      <c r="I842" s="23">
        <v>1000</v>
      </c>
      <c r="AG842" s="41"/>
    </row>
    <row r="843" spans="1:33" s="40" customFormat="1" ht="30" customHeight="1">
      <c r="A843" s="17" t="s">
        <v>1247</v>
      </c>
      <c r="B843" s="18">
        <v>5226378416</v>
      </c>
      <c r="C843" s="30" t="s">
        <v>1592</v>
      </c>
      <c r="D843" s="20" t="s">
        <v>14</v>
      </c>
      <c r="E843" s="21" t="s">
        <v>352</v>
      </c>
      <c r="F843" s="22" t="s">
        <v>1594</v>
      </c>
      <c r="G843" s="23">
        <v>1000</v>
      </c>
      <c r="H843" s="23">
        <v>0</v>
      </c>
      <c r="I843" s="23">
        <v>1000</v>
      </c>
      <c r="AG843" s="41"/>
    </row>
    <row r="844" spans="1:33" s="40" customFormat="1" ht="30" customHeight="1">
      <c r="A844" s="17" t="s">
        <v>267</v>
      </c>
      <c r="B844" s="18" t="s">
        <v>268</v>
      </c>
      <c r="C844" s="19" t="s">
        <v>277</v>
      </c>
      <c r="D844" s="20" t="s">
        <v>14</v>
      </c>
      <c r="E844" s="21" t="s">
        <v>352</v>
      </c>
      <c r="F844" s="22" t="s">
        <v>1595</v>
      </c>
      <c r="G844" s="23">
        <v>544.88</v>
      </c>
      <c r="H844" s="23">
        <v>0</v>
      </c>
      <c r="I844" s="23">
        <f>484.94+59.94</f>
        <v>544.88</v>
      </c>
      <c r="AG844" s="41"/>
    </row>
    <row r="845" spans="1:33" s="40" customFormat="1" ht="30" customHeight="1">
      <c r="A845" s="17" t="s">
        <v>267</v>
      </c>
      <c r="B845" s="18" t="s">
        <v>268</v>
      </c>
      <c r="C845" s="19" t="s">
        <v>277</v>
      </c>
      <c r="D845" s="20" t="s">
        <v>14</v>
      </c>
      <c r="E845" s="21" t="s">
        <v>352</v>
      </c>
      <c r="F845" s="22" t="s">
        <v>1596</v>
      </c>
      <c r="G845" s="23">
        <v>114.42</v>
      </c>
      <c r="H845" s="23">
        <v>0</v>
      </c>
      <c r="I845" s="23">
        <v>114.42</v>
      </c>
      <c r="AG845" s="41"/>
    </row>
    <row r="846" spans="1:33" s="40" customFormat="1" ht="40.5" customHeight="1">
      <c r="A846" s="17" t="s">
        <v>865</v>
      </c>
      <c r="B846" s="18">
        <v>40432544000147</v>
      </c>
      <c r="C846" s="30" t="s">
        <v>1597</v>
      </c>
      <c r="D846" s="20" t="s">
        <v>14</v>
      </c>
      <c r="E846" s="21" t="s">
        <v>352</v>
      </c>
      <c r="F846" s="22" t="s">
        <v>1598</v>
      </c>
      <c r="G846" s="23">
        <v>2.94</v>
      </c>
      <c r="H846" s="23">
        <v>2.94</v>
      </c>
      <c r="I846" s="23">
        <v>2.94</v>
      </c>
      <c r="AG846" s="41"/>
    </row>
    <row r="847" spans="1:33" s="40" customFormat="1" ht="40.5" customHeight="1">
      <c r="A847" s="17" t="s">
        <v>865</v>
      </c>
      <c r="B847" s="18">
        <v>40432544000147</v>
      </c>
      <c r="C847" s="30" t="s">
        <v>1599</v>
      </c>
      <c r="D847" s="20" t="s">
        <v>14</v>
      </c>
      <c r="E847" s="21" t="s">
        <v>352</v>
      </c>
      <c r="F847" s="22" t="s">
        <v>1600</v>
      </c>
      <c r="G847" s="23">
        <v>46.44</v>
      </c>
      <c r="H847" s="23">
        <v>46.44</v>
      </c>
      <c r="I847" s="23">
        <v>46.44</v>
      </c>
      <c r="AG847" s="41"/>
    </row>
    <row r="848" spans="1:33" s="40" customFormat="1" ht="30" customHeight="1">
      <c r="A848" s="17" t="s">
        <v>267</v>
      </c>
      <c r="B848" s="18" t="s">
        <v>268</v>
      </c>
      <c r="C848" s="19" t="s">
        <v>277</v>
      </c>
      <c r="D848" s="20" t="s">
        <v>14</v>
      </c>
      <c r="E848" s="21" t="s">
        <v>352</v>
      </c>
      <c r="F848" s="22" t="s">
        <v>1601</v>
      </c>
      <c r="G848" s="23">
        <v>7627.31</v>
      </c>
      <c r="H848" s="23">
        <v>0</v>
      </c>
      <c r="I848" s="23">
        <v>6327.98</v>
      </c>
      <c r="AG848" s="41"/>
    </row>
    <row r="849" spans="1:33" s="40" customFormat="1" ht="40.5" customHeight="1">
      <c r="A849" s="17" t="s">
        <v>865</v>
      </c>
      <c r="B849" s="18">
        <v>40432544000147</v>
      </c>
      <c r="C849" s="30" t="s">
        <v>1602</v>
      </c>
      <c r="D849" s="20" t="s">
        <v>14</v>
      </c>
      <c r="E849" s="21" t="s">
        <v>352</v>
      </c>
      <c r="F849" s="22" t="s">
        <v>1603</v>
      </c>
      <c r="G849" s="23">
        <v>15.01</v>
      </c>
      <c r="H849" s="23">
        <v>15.01</v>
      </c>
      <c r="I849" s="23">
        <v>15.01</v>
      </c>
      <c r="AG849" s="41"/>
    </row>
    <row r="850" spans="1:33" s="40" customFormat="1" ht="40.5" customHeight="1">
      <c r="A850" s="17" t="s">
        <v>865</v>
      </c>
      <c r="B850" s="18">
        <v>40432544000147</v>
      </c>
      <c r="C850" s="30" t="s">
        <v>1604</v>
      </c>
      <c r="D850" s="20" t="s">
        <v>14</v>
      </c>
      <c r="E850" s="21" t="s">
        <v>352</v>
      </c>
      <c r="F850" s="22" t="s">
        <v>1605</v>
      </c>
      <c r="G850" s="23">
        <v>5.84</v>
      </c>
      <c r="H850" s="23">
        <v>5.84</v>
      </c>
      <c r="I850" s="23">
        <v>5.84</v>
      </c>
      <c r="AG850" s="41"/>
    </row>
    <row r="851" spans="1:33" s="40" customFormat="1" ht="40.5" customHeight="1">
      <c r="A851" s="17" t="s">
        <v>865</v>
      </c>
      <c r="B851" s="18">
        <v>40432544000147</v>
      </c>
      <c r="C851" s="30" t="s">
        <v>1606</v>
      </c>
      <c r="D851" s="20" t="s">
        <v>14</v>
      </c>
      <c r="E851" s="21" t="s">
        <v>352</v>
      </c>
      <c r="F851" s="22" t="s">
        <v>1607</v>
      </c>
      <c r="G851" s="23">
        <v>14.96</v>
      </c>
      <c r="H851" s="23">
        <v>14.96</v>
      </c>
      <c r="I851" s="23">
        <v>14.96</v>
      </c>
      <c r="AG851" s="41"/>
    </row>
    <row r="852" spans="1:33" s="40" customFormat="1" ht="40.5" customHeight="1">
      <c r="A852" s="17" t="s">
        <v>865</v>
      </c>
      <c r="B852" s="18">
        <v>40432544000147</v>
      </c>
      <c r="C852" s="30" t="s">
        <v>1608</v>
      </c>
      <c r="D852" s="20" t="s">
        <v>14</v>
      </c>
      <c r="E852" s="21" t="s">
        <v>352</v>
      </c>
      <c r="F852" s="22" t="s">
        <v>1609</v>
      </c>
      <c r="G852" s="23">
        <v>31.11</v>
      </c>
      <c r="H852" s="23">
        <v>31.11</v>
      </c>
      <c r="I852" s="23">
        <v>31.11</v>
      </c>
      <c r="AG852" s="41"/>
    </row>
    <row r="853" spans="1:33" s="40" customFormat="1" ht="40.5" customHeight="1">
      <c r="A853" s="17" t="s">
        <v>865</v>
      </c>
      <c r="B853" s="18">
        <v>40432544000147</v>
      </c>
      <c r="C853" s="30" t="s">
        <v>1610</v>
      </c>
      <c r="D853" s="20" t="s">
        <v>14</v>
      </c>
      <c r="E853" s="21" t="s">
        <v>352</v>
      </c>
      <c r="F853" s="22" t="s">
        <v>1611</v>
      </c>
      <c r="G853" s="23">
        <v>63.69000000000001</v>
      </c>
      <c r="H853" s="23">
        <v>63.69</v>
      </c>
      <c r="I853" s="23">
        <v>63.69</v>
      </c>
      <c r="AG853" s="41"/>
    </row>
    <row r="854" spans="1:33" s="40" customFormat="1" ht="40.5" customHeight="1">
      <c r="A854" s="17" t="s">
        <v>60</v>
      </c>
      <c r="B854" s="18">
        <v>5047556000157</v>
      </c>
      <c r="C854" s="30" t="s">
        <v>1612</v>
      </c>
      <c r="D854" s="20" t="s">
        <v>40</v>
      </c>
      <c r="E854" s="21" t="s">
        <v>398</v>
      </c>
      <c r="F854" s="22" t="s">
        <v>1613</v>
      </c>
      <c r="G854" s="23">
        <v>2911.76</v>
      </c>
      <c r="H854" s="23">
        <v>0</v>
      </c>
      <c r="I854" s="23">
        <v>0</v>
      </c>
      <c r="AG854" s="41"/>
    </row>
    <row r="855" spans="1:33" s="40" customFormat="1" ht="40.5" customHeight="1">
      <c r="A855" s="17" t="s">
        <v>60</v>
      </c>
      <c r="B855" s="18">
        <v>5047556000157</v>
      </c>
      <c r="C855" s="30" t="s">
        <v>1614</v>
      </c>
      <c r="D855" s="20" t="s">
        <v>40</v>
      </c>
      <c r="E855" s="21" t="s">
        <v>398</v>
      </c>
      <c r="F855" s="22" t="s">
        <v>1615</v>
      </c>
      <c r="G855" s="23">
        <v>14475</v>
      </c>
      <c r="H855" s="23">
        <v>9650</v>
      </c>
      <c r="I855" s="23">
        <f>4825+9650</f>
        <v>14475</v>
      </c>
      <c r="AG855" s="41"/>
    </row>
    <row r="856" spans="1:33" s="40" customFormat="1" ht="30" customHeight="1">
      <c r="A856" s="17" t="s">
        <v>634</v>
      </c>
      <c r="B856" s="18">
        <v>17207460000198</v>
      </c>
      <c r="C856" s="19" t="s">
        <v>1616</v>
      </c>
      <c r="D856" s="20" t="s">
        <v>40</v>
      </c>
      <c r="E856" s="21" t="s">
        <v>398</v>
      </c>
      <c r="F856" s="22" t="s">
        <v>1617</v>
      </c>
      <c r="G856" s="23">
        <v>1439.86</v>
      </c>
      <c r="H856" s="23">
        <v>0</v>
      </c>
      <c r="I856" s="23">
        <v>1439.86</v>
      </c>
      <c r="AG856" s="41"/>
    </row>
    <row r="857" spans="1:33" s="40" customFormat="1" ht="30" customHeight="1">
      <c r="A857" s="17" t="s">
        <v>235</v>
      </c>
      <c r="B857" s="18">
        <v>4406195000125</v>
      </c>
      <c r="C857" s="30" t="s">
        <v>1618</v>
      </c>
      <c r="D857" s="20" t="s">
        <v>14</v>
      </c>
      <c r="E857" s="21" t="s">
        <v>352</v>
      </c>
      <c r="F857" s="22" t="s">
        <v>1619</v>
      </c>
      <c r="G857" s="23">
        <v>455.84</v>
      </c>
      <c r="H857" s="23">
        <v>0</v>
      </c>
      <c r="I857" s="23">
        <v>455.84</v>
      </c>
      <c r="AG857" s="41"/>
    </row>
    <row r="858" spans="1:33" s="40" customFormat="1" ht="35.25" customHeight="1">
      <c r="A858" s="17" t="s">
        <v>673</v>
      </c>
      <c r="B858" s="18">
        <v>12044080000166</v>
      </c>
      <c r="C858" s="30" t="s">
        <v>1620</v>
      </c>
      <c r="D858" s="20" t="s">
        <v>40</v>
      </c>
      <c r="E858" s="21" t="s">
        <v>398</v>
      </c>
      <c r="F858" s="22" t="s">
        <v>1621</v>
      </c>
      <c r="G858" s="23">
        <v>4673.6</v>
      </c>
      <c r="H858" s="23">
        <v>0</v>
      </c>
      <c r="I858" s="23">
        <v>4673.6</v>
      </c>
      <c r="AG858" s="41"/>
    </row>
    <row r="859" spans="1:33" s="40" customFormat="1" ht="30" customHeight="1">
      <c r="A859" s="17" t="s">
        <v>390</v>
      </c>
      <c r="B859" s="18">
        <v>31968260234</v>
      </c>
      <c r="C859" s="30" t="s">
        <v>1622</v>
      </c>
      <c r="D859" s="20" t="s">
        <v>14</v>
      </c>
      <c r="E859" s="21" t="s">
        <v>352</v>
      </c>
      <c r="F859" s="22" t="s">
        <v>1623</v>
      </c>
      <c r="G859" s="23">
        <v>1359.66</v>
      </c>
      <c r="H859" s="23">
        <v>0</v>
      </c>
      <c r="I859" s="23">
        <v>1359.66</v>
      </c>
      <c r="AG859" s="41"/>
    </row>
    <row r="860" spans="1:33" s="40" customFormat="1" ht="30" customHeight="1">
      <c r="A860" s="17" t="s">
        <v>793</v>
      </c>
      <c r="B860" s="18">
        <v>20194358291</v>
      </c>
      <c r="C860" s="30" t="s">
        <v>1624</v>
      </c>
      <c r="D860" s="20" t="s">
        <v>14</v>
      </c>
      <c r="E860" s="21" t="s">
        <v>352</v>
      </c>
      <c r="F860" s="22" t="s">
        <v>1625</v>
      </c>
      <c r="G860" s="23">
        <v>1364.4</v>
      </c>
      <c r="H860" s="23">
        <v>0</v>
      </c>
      <c r="I860" s="23">
        <v>1364.4</v>
      </c>
      <c r="AG860" s="41"/>
    </row>
    <row r="861" spans="1:33" s="40" customFormat="1" ht="30" customHeight="1">
      <c r="A861" s="17" t="s">
        <v>796</v>
      </c>
      <c r="B861" s="18">
        <v>52498107215</v>
      </c>
      <c r="C861" s="30" t="s">
        <v>1624</v>
      </c>
      <c r="D861" s="20" t="s">
        <v>14</v>
      </c>
      <c r="E861" s="21" t="s">
        <v>352</v>
      </c>
      <c r="F861" s="22" t="s">
        <v>1626</v>
      </c>
      <c r="G861" s="23">
        <v>1359.66</v>
      </c>
      <c r="H861" s="23">
        <v>0</v>
      </c>
      <c r="I861" s="23">
        <v>1359.66</v>
      </c>
      <c r="AG861" s="41"/>
    </row>
    <row r="862" spans="1:33" s="40" customFormat="1" ht="30" customHeight="1">
      <c r="A862" s="17" t="s">
        <v>224</v>
      </c>
      <c r="B862" s="18">
        <v>4153748000185</v>
      </c>
      <c r="C862" s="30" t="s">
        <v>1627</v>
      </c>
      <c r="D862" s="20" t="s">
        <v>14</v>
      </c>
      <c r="E862" s="21" t="s">
        <v>352</v>
      </c>
      <c r="F862" s="22" t="s">
        <v>1628</v>
      </c>
      <c r="G862" s="23">
        <v>1412421.16</v>
      </c>
      <c r="H862" s="23">
        <v>0</v>
      </c>
      <c r="I862" s="23">
        <v>1412421.16</v>
      </c>
      <c r="AG862" s="41"/>
    </row>
    <row r="863" spans="1:33" s="40" customFormat="1" ht="40.5" customHeight="1">
      <c r="A863" s="17" t="s">
        <v>1629</v>
      </c>
      <c r="B863" s="18">
        <v>89460707491</v>
      </c>
      <c r="C863" s="30" t="s">
        <v>1630</v>
      </c>
      <c r="D863" s="20" t="s">
        <v>14</v>
      </c>
      <c r="E863" s="21" t="s">
        <v>960</v>
      </c>
      <c r="F863" s="22" t="s">
        <v>1631</v>
      </c>
      <c r="G863" s="23">
        <v>15000</v>
      </c>
      <c r="H863" s="23">
        <v>0</v>
      </c>
      <c r="I863" s="23">
        <v>0</v>
      </c>
      <c r="AG863" s="41"/>
    </row>
    <row r="864" spans="1:33" s="40" customFormat="1" ht="30" customHeight="1">
      <c r="A864" s="17" t="s">
        <v>460</v>
      </c>
      <c r="B864" s="18">
        <v>14756414000150</v>
      </c>
      <c r="C864" s="30" t="s">
        <v>1632</v>
      </c>
      <c r="D864" s="20" t="s">
        <v>40</v>
      </c>
      <c r="E864" s="21" t="s">
        <v>398</v>
      </c>
      <c r="F864" s="22" t="s">
        <v>1633</v>
      </c>
      <c r="G864" s="23">
        <v>195.47</v>
      </c>
      <c r="H864" s="23">
        <v>195.47</v>
      </c>
      <c r="I864" s="23">
        <v>195.47</v>
      </c>
      <c r="AG864" s="41"/>
    </row>
    <row r="865" spans="1:33" s="40" customFormat="1" ht="30" customHeight="1">
      <c r="A865" s="17" t="s">
        <v>1634</v>
      </c>
      <c r="B865" s="18">
        <v>22238694000132</v>
      </c>
      <c r="C865" s="30" t="s">
        <v>1635</v>
      </c>
      <c r="D865" s="20" t="s">
        <v>40</v>
      </c>
      <c r="E865" s="21" t="s">
        <v>398</v>
      </c>
      <c r="F865" s="22" t="s">
        <v>1636</v>
      </c>
      <c r="G865" s="23">
        <v>8480</v>
      </c>
      <c r="H865" s="23">
        <v>0</v>
      </c>
      <c r="I865" s="23">
        <v>8480</v>
      </c>
      <c r="AG865" s="41"/>
    </row>
    <row r="866" spans="1:33" s="40" customFormat="1" ht="30" customHeight="1">
      <c r="A866" s="17" t="s">
        <v>1277</v>
      </c>
      <c r="B866" s="18">
        <v>27985750000116</v>
      </c>
      <c r="C866" s="30" t="s">
        <v>1637</v>
      </c>
      <c r="D866" s="20" t="s">
        <v>40</v>
      </c>
      <c r="E866" s="21" t="s">
        <v>398</v>
      </c>
      <c r="F866" s="22" t="s">
        <v>1638</v>
      </c>
      <c r="G866" s="23">
        <v>5093.400000000001</v>
      </c>
      <c r="H866" s="23">
        <v>0</v>
      </c>
      <c r="I866" s="23">
        <v>5093.4</v>
      </c>
      <c r="AG866" s="41"/>
    </row>
    <row r="867" spans="1:33" s="40" customFormat="1" ht="30" customHeight="1">
      <c r="A867" s="17" t="s">
        <v>1639</v>
      </c>
      <c r="B867" s="18">
        <v>2176635000170</v>
      </c>
      <c r="C867" s="30" t="s">
        <v>1640</v>
      </c>
      <c r="D867" s="20" t="s">
        <v>40</v>
      </c>
      <c r="E867" s="21" t="s">
        <v>398</v>
      </c>
      <c r="F867" s="22" t="s">
        <v>1641</v>
      </c>
      <c r="G867" s="23">
        <v>2400</v>
      </c>
      <c r="H867" s="23">
        <v>0</v>
      </c>
      <c r="I867" s="23">
        <v>2400</v>
      </c>
      <c r="AG867" s="41"/>
    </row>
    <row r="868" spans="1:33" s="40" customFormat="1" ht="30" customHeight="1">
      <c r="A868" s="17" t="s">
        <v>1642</v>
      </c>
      <c r="B868" s="18">
        <v>10399295000174</v>
      </c>
      <c r="C868" s="30" t="s">
        <v>1643</v>
      </c>
      <c r="D868" s="20" t="s">
        <v>40</v>
      </c>
      <c r="E868" s="21" t="s">
        <v>398</v>
      </c>
      <c r="F868" s="22" t="s">
        <v>1644</v>
      </c>
      <c r="G868" s="23">
        <v>2324.65</v>
      </c>
      <c r="H868" s="23">
        <v>0</v>
      </c>
      <c r="I868" s="23">
        <v>2324.65</v>
      </c>
      <c r="AG868" s="41"/>
    </row>
    <row r="869" spans="1:33" s="40" customFormat="1" ht="30" customHeight="1">
      <c r="A869" s="17" t="s">
        <v>1645</v>
      </c>
      <c r="B869" s="18">
        <v>11115874000100</v>
      </c>
      <c r="C869" s="30" t="s">
        <v>1646</v>
      </c>
      <c r="D869" s="20" t="s">
        <v>40</v>
      </c>
      <c r="E869" s="21" t="s">
        <v>402</v>
      </c>
      <c r="F869" s="22" t="s">
        <v>1647</v>
      </c>
      <c r="G869" s="23">
        <v>6200</v>
      </c>
      <c r="H869" s="23">
        <v>0</v>
      </c>
      <c r="I869" s="23">
        <v>6200</v>
      </c>
      <c r="AG869" s="41"/>
    </row>
    <row r="870" spans="1:33" s="40" customFormat="1" ht="33.75" customHeight="1">
      <c r="A870" s="17" t="s">
        <v>472</v>
      </c>
      <c r="B870" s="18">
        <v>13014296000141</v>
      </c>
      <c r="C870" s="30" t="s">
        <v>1648</v>
      </c>
      <c r="D870" s="20" t="s">
        <v>40</v>
      </c>
      <c r="E870" s="21" t="s">
        <v>398</v>
      </c>
      <c r="F870" s="22" t="s">
        <v>1649</v>
      </c>
      <c r="G870" s="23">
        <v>1700</v>
      </c>
      <c r="H870" s="23">
        <v>0</v>
      </c>
      <c r="I870" s="23">
        <v>1700</v>
      </c>
      <c r="AG870" s="41"/>
    </row>
    <row r="871" spans="1:33" s="40" customFormat="1" ht="30" customHeight="1">
      <c r="A871" s="17" t="s">
        <v>251</v>
      </c>
      <c r="B871" s="18">
        <v>52979199249</v>
      </c>
      <c r="C871" s="30" t="s">
        <v>1650</v>
      </c>
      <c r="D871" s="20" t="s">
        <v>14</v>
      </c>
      <c r="E871" s="21" t="s">
        <v>352</v>
      </c>
      <c r="F871" s="22" t="s">
        <v>1651</v>
      </c>
      <c r="G871" s="23">
        <v>1586.27</v>
      </c>
      <c r="H871" s="23">
        <v>0</v>
      </c>
      <c r="I871" s="23">
        <v>1586.27</v>
      </c>
      <c r="AG871" s="41"/>
    </row>
    <row r="872" spans="1:33" s="40" customFormat="1" ht="30" customHeight="1">
      <c r="A872" s="17" t="s">
        <v>227</v>
      </c>
      <c r="B872" s="18">
        <v>65412150225</v>
      </c>
      <c r="C872" s="30" t="s">
        <v>1652</v>
      </c>
      <c r="D872" s="20" t="s">
        <v>14</v>
      </c>
      <c r="E872" s="21" t="s">
        <v>352</v>
      </c>
      <c r="F872" s="22" t="s">
        <v>1653</v>
      </c>
      <c r="G872" s="23">
        <v>1133.05</v>
      </c>
      <c r="H872" s="23">
        <v>0</v>
      </c>
      <c r="I872" s="23">
        <v>1133.05</v>
      </c>
      <c r="AG872" s="41"/>
    </row>
    <row r="873" spans="1:33" s="40" customFormat="1" ht="30" customHeight="1">
      <c r="A873" s="17" t="s">
        <v>647</v>
      </c>
      <c r="B873" s="18">
        <v>20305460200</v>
      </c>
      <c r="C873" s="30" t="s">
        <v>1654</v>
      </c>
      <c r="D873" s="20" t="s">
        <v>14</v>
      </c>
      <c r="E873" s="21" t="s">
        <v>352</v>
      </c>
      <c r="F873" s="22" t="s">
        <v>1655</v>
      </c>
      <c r="G873" s="23">
        <v>226.61</v>
      </c>
      <c r="H873" s="23">
        <v>0</v>
      </c>
      <c r="I873" s="23">
        <v>226.61</v>
      </c>
      <c r="AG873" s="41"/>
    </row>
    <row r="874" spans="1:33" s="40" customFormat="1" ht="30" customHeight="1">
      <c r="A874" s="17" t="s">
        <v>1656</v>
      </c>
      <c r="B874" s="18">
        <v>67163335253</v>
      </c>
      <c r="C874" s="30" t="s">
        <v>1654</v>
      </c>
      <c r="D874" s="20" t="s">
        <v>14</v>
      </c>
      <c r="E874" s="21" t="s">
        <v>352</v>
      </c>
      <c r="F874" s="22" t="s">
        <v>1657</v>
      </c>
      <c r="G874" s="23">
        <v>226.61</v>
      </c>
      <c r="H874" s="23">
        <v>0</v>
      </c>
      <c r="I874" s="23">
        <v>226.61</v>
      </c>
      <c r="AG874" s="41"/>
    </row>
    <row r="875" spans="1:33" s="40" customFormat="1" ht="30" customHeight="1">
      <c r="A875" s="17" t="s">
        <v>293</v>
      </c>
      <c r="B875" s="18">
        <v>29979036001031</v>
      </c>
      <c r="C875" s="30" t="s">
        <v>1658</v>
      </c>
      <c r="D875" s="20" t="s">
        <v>14</v>
      </c>
      <c r="E875" s="21" t="s">
        <v>352</v>
      </c>
      <c r="F875" s="22" t="s">
        <v>1659</v>
      </c>
      <c r="G875" s="23">
        <v>1790.98</v>
      </c>
      <c r="H875" s="23">
        <v>0</v>
      </c>
      <c r="I875" s="23">
        <v>1790.98</v>
      </c>
      <c r="AG875" s="41"/>
    </row>
    <row r="876" spans="1:33" s="40" customFormat="1" ht="30" customHeight="1">
      <c r="A876" s="17" t="s">
        <v>293</v>
      </c>
      <c r="B876" s="18">
        <v>29979036001031</v>
      </c>
      <c r="C876" s="30" t="s">
        <v>1660</v>
      </c>
      <c r="D876" s="20" t="s">
        <v>14</v>
      </c>
      <c r="E876" s="21" t="s">
        <v>352</v>
      </c>
      <c r="F876" s="22" t="s">
        <v>1661</v>
      </c>
      <c r="G876" s="23">
        <v>128.76</v>
      </c>
      <c r="H876" s="23">
        <v>0</v>
      </c>
      <c r="I876" s="23">
        <v>128.76</v>
      </c>
      <c r="AG876" s="41"/>
    </row>
    <row r="877" spans="1:33" s="40" customFormat="1" ht="30" customHeight="1">
      <c r="A877" s="17" t="s">
        <v>1441</v>
      </c>
      <c r="B877" s="18">
        <v>4986163000146</v>
      </c>
      <c r="C877" s="30" t="s">
        <v>1662</v>
      </c>
      <c r="D877" s="20" t="s">
        <v>14</v>
      </c>
      <c r="E877" s="21" t="s">
        <v>352</v>
      </c>
      <c r="F877" s="22" t="s">
        <v>1663</v>
      </c>
      <c r="G877" s="23">
        <v>70.83</v>
      </c>
      <c r="H877" s="23">
        <v>0</v>
      </c>
      <c r="I877" s="23">
        <v>70.83</v>
      </c>
      <c r="AG877" s="41"/>
    </row>
    <row r="878" spans="1:33" s="40" customFormat="1" ht="30" customHeight="1">
      <c r="A878" s="17" t="s">
        <v>483</v>
      </c>
      <c r="B878" s="18">
        <v>73203661268</v>
      </c>
      <c r="C878" s="30" t="s">
        <v>1664</v>
      </c>
      <c r="D878" s="20" t="s">
        <v>14</v>
      </c>
      <c r="E878" s="21" t="s">
        <v>352</v>
      </c>
      <c r="F878" s="22" t="s">
        <v>1665</v>
      </c>
      <c r="G878" s="23">
        <v>2266.1</v>
      </c>
      <c r="H878" s="23">
        <v>0</v>
      </c>
      <c r="I878" s="23">
        <v>2266.1</v>
      </c>
      <c r="AG878" s="41"/>
    </row>
    <row r="879" spans="1:33" s="40" customFormat="1" ht="30" customHeight="1">
      <c r="A879" s="17" t="s">
        <v>1015</v>
      </c>
      <c r="B879" s="18">
        <v>23977817272</v>
      </c>
      <c r="C879" s="30" t="s">
        <v>1664</v>
      </c>
      <c r="D879" s="20" t="s">
        <v>14</v>
      </c>
      <c r="E879" s="21" t="s">
        <v>352</v>
      </c>
      <c r="F879" s="22" t="s">
        <v>1666</v>
      </c>
      <c r="G879" s="23">
        <v>2266.1</v>
      </c>
      <c r="H879" s="23">
        <v>0</v>
      </c>
      <c r="I879" s="23">
        <v>2266.1</v>
      </c>
      <c r="AG879" s="41"/>
    </row>
    <row r="880" spans="1:33" s="40" customFormat="1" ht="30" customHeight="1">
      <c r="A880" s="17" t="s">
        <v>216</v>
      </c>
      <c r="B880" s="18">
        <v>23980958272</v>
      </c>
      <c r="C880" s="30" t="s">
        <v>1667</v>
      </c>
      <c r="D880" s="20" t="s">
        <v>14</v>
      </c>
      <c r="E880" s="21" t="s">
        <v>352</v>
      </c>
      <c r="F880" s="22" t="s">
        <v>1668</v>
      </c>
      <c r="G880" s="23">
        <v>1436.22</v>
      </c>
      <c r="H880" s="23">
        <v>0</v>
      </c>
      <c r="I880" s="23">
        <v>1436.22</v>
      </c>
      <c r="AG880" s="41"/>
    </row>
    <row r="881" spans="1:33" s="40" customFormat="1" ht="30" customHeight="1">
      <c r="A881" s="17" t="s">
        <v>1272</v>
      </c>
      <c r="B881" s="18">
        <v>34590765268</v>
      </c>
      <c r="C881" s="30" t="s">
        <v>1667</v>
      </c>
      <c r="D881" s="20" t="s">
        <v>14</v>
      </c>
      <c r="E881" s="21" t="s">
        <v>352</v>
      </c>
      <c r="F881" s="22" t="s">
        <v>1669</v>
      </c>
      <c r="G881" s="23">
        <v>1133.05</v>
      </c>
      <c r="H881" s="23">
        <v>0</v>
      </c>
      <c r="I881" s="23">
        <v>1133.05</v>
      </c>
      <c r="AG881" s="41"/>
    </row>
    <row r="882" spans="1:33" s="40" customFormat="1" ht="30" customHeight="1">
      <c r="A882" s="17" t="s">
        <v>1670</v>
      </c>
      <c r="B882" s="18">
        <v>59620790278</v>
      </c>
      <c r="C882" s="30" t="s">
        <v>1671</v>
      </c>
      <c r="D882" s="20" t="s">
        <v>14</v>
      </c>
      <c r="E882" s="21" t="s">
        <v>352</v>
      </c>
      <c r="F882" s="22" t="s">
        <v>1672</v>
      </c>
      <c r="G882" s="23">
        <v>2274</v>
      </c>
      <c r="H882" s="23">
        <v>0</v>
      </c>
      <c r="I882" s="23">
        <v>2274</v>
      </c>
      <c r="AG882" s="41"/>
    </row>
    <row r="883" spans="1:33" s="40" customFormat="1" ht="30" customHeight="1">
      <c r="A883" s="17" t="s">
        <v>658</v>
      </c>
      <c r="B883" s="18">
        <v>34288970210</v>
      </c>
      <c r="C883" s="30" t="s">
        <v>1673</v>
      </c>
      <c r="D883" s="20" t="s">
        <v>14</v>
      </c>
      <c r="E883" s="21" t="s">
        <v>352</v>
      </c>
      <c r="F883" s="22" t="s">
        <v>1674</v>
      </c>
      <c r="G883" s="23">
        <v>909.6</v>
      </c>
      <c r="H883" s="23">
        <v>0</v>
      </c>
      <c r="I883" s="23">
        <v>909.6</v>
      </c>
      <c r="AG883" s="41"/>
    </row>
    <row r="884" spans="1:33" s="40" customFormat="1" ht="30" customHeight="1">
      <c r="A884" s="17" t="s">
        <v>1675</v>
      </c>
      <c r="B884" s="50" t="s">
        <v>1676</v>
      </c>
      <c r="C884" s="30" t="s">
        <v>1673</v>
      </c>
      <c r="D884" s="20" t="s">
        <v>14</v>
      </c>
      <c r="E884" s="21" t="s">
        <v>352</v>
      </c>
      <c r="F884" s="22" t="s">
        <v>1677</v>
      </c>
      <c r="G884" s="23">
        <v>679.75</v>
      </c>
      <c r="H884" s="23">
        <v>0</v>
      </c>
      <c r="I884" s="23">
        <v>679.75</v>
      </c>
      <c r="AG884" s="41"/>
    </row>
    <row r="885" spans="1:33" s="40" customFormat="1" ht="30" customHeight="1">
      <c r="A885" s="17" t="s">
        <v>1678</v>
      </c>
      <c r="B885" s="50" t="s">
        <v>1679</v>
      </c>
      <c r="C885" s="30" t="s">
        <v>1680</v>
      </c>
      <c r="D885" s="20" t="s">
        <v>14</v>
      </c>
      <c r="E885" s="21" t="s">
        <v>352</v>
      </c>
      <c r="F885" s="22" t="s">
        <v>1681</v>
      </c>
      <c r="G885" s="23">
        <v>2160.3</v>
      </c>
      <c r="H885" s="23">
        <v>0</v>
      </c>
      <c r="I885" s="23">
        <v>2160.3</v>
      </c>
      <c r="AG885" s="41"/>
    </row>
    <row r="886" spans="1:33" s="40" customFormat="1" ht="30" customHeight="1">
      <c r="A886" s="17" t="s">
        <v>1642</v>
      </c>
      <c r="B886" s="18">
        <v>10399295000174</v>
      </c>
      <c r="C886" s="30" t="s">
        <v>1682</v>
      </c>
      <c r="D886" s="20" t="s">
        <v>40</v>
      </c>
      <c r="E886" s="21" t="s">
        <v>398</v>
      </c>
      <c r="F886" s="22" t="s">
        <v>1683</v>
      </c>
      <c r="G886" s="23">
        <v>122.35</v>
      </c>
      <c r="H886" s="23">
        <v>0</v>
      </c>
      <c r="I886" s="23">
        <v>122.35</v>
      </c>
      <c r="AG886" s="41"/>
    </row>
    <row r="887" spans="1:33" s="40" customFormat="1" ht="40.5" customHeight="1">
      <c r="A887" s="17" t="s">
        <v>1568</v>
      </c>
      <c r="B887" s="18">
        <v>9068212000185</v>
      </c>
      <c r="C887" s="30" t="s">
        <v>1684</v>
      </c>
      <c r="D887" s="20" t="s">
        <v>40</v>
      </c>
      <c r="E887" s="21" t="s">
        <v>398</v>
      </c>
      <c r="F887" s="22" t="s">
        <v>1685</v>
      </c>
      <c r="G887" s="23">
        <v>790.56</v>
      </c>
      <c r="H887" s="23">
        <v>0</v>
      </c>
      <c r="I887" s="23">
        <v>790.56</v>
      </c>
      <c r="AG887" s="41"/>
    </row>
    <row r="888" spans="1:33" s="40" customFormat="1" ht="39" customHeight="1">
      <c r="A888" s="17" t="s">
        <v>469</v>
      </c>
      <c r="B888" s="18">
        <v>5491663000170</v>
      </c>
      <c r="C888" s="30" t="s">
        <v>1686</v>
      </c>
      <c r="D888" s="20" t="s">
        <v>40</v>
      </c>
      <c r="E888" s="21" t="s">
        <v>398</v>
      </c>
      <c r="F888" s="22" t="s">
        <v>1687</v>
      </c>
      <c r="G888" s="23">
        <v>639</v>
      </c>
      <c r="H888" s="23">
        <v>0</v>
      </c>
      <c r="I888" s="23">
        <v>639</v>
      </c>
      <c r="AG888" s="41"/>
    </row>
    <row r="889" spans="1:33" s="40" customFormat="1" ht="30" customHeight="1">
      <c r="A889" s="17" t="s">
        <v>1277</v>
      </c>
      <c r="B889" s="18">
        <v>27985750000116</v>
      </c>
      <c r="C889" s="30" t="s">
        <v>1688</v>
      </c>
      <c r="D889" s="20" t="s">
        <v>40</v>
      </c>
      <c r="E889" s="21" t="s">
        <v>398</v>
      </c>
      <c r="F889" s="22" t="s">
        <v>1689</v>
      </c>
      <c r="G889" s="23">
        <v>280</v>
      </c>
      <c r="H889" s="23">
        <v>0</v>
      </c>
      <c r="I889" s="23">
        <v>280</v>
      </c>
      <c r="AG889" s="41"/>
    </row>
    <row r="890" spans="1:33" s="40" customFormat="1" ht="30" customHeight="1">
      <c r="A890" s="17" t="s">
        <v>1690</v>
      </c>
      <c r="B890" s="18">
        <v>14711258000100</v>
      </c>
      <c r="C890" s="30" t="s">
        <v>1691</v>
      </c>
      <c r="D890" s="20" t="s">
        <v>40</v>
      </c>
      <c r="E890" s="21" t="s">
        <v>398</v>
      </c>
      <c r="F890" s="22" t="s">
        <v>1692</v>
      </c>
      <c r="G890" s="23">
        <v>171.15</v>
      </c>
      <c r="H890" s="23">
        <v>0</v>
      </c>
      <c r="I890" s="23">
        <v>0</v>
      </c>
      <c r="AG890" s="41"/>
    </row>
    <row r="891" spans="1:33" s="40" customFormat="1" ht="30" customHeight="1">
      <c r="A891" s="17" t="s">
        <v>472</v>
      </c>
      <c r="B891" s="18">
        <v>13014296000141</v>
      </c>
      <c r="C891" s="30" t="s">
        <v>1693</v>
      </c>
      <c r="D891" s="20" t="s">
        <v>40</v>
      </c>
      <c r="E891" s="21" t="s">
        <v>398</v>
      </c>
      <c r="F891" s="22" t="s">
        <v>1694</v>
      </c>
      <c r="G891" s="23">
        <v>238</v>
      </c>
      <c r="H891" s="23">
        <v>0</v>
      </c>
      <c r="I891" s="23">
        <v>238</v>
      </c>
      <c r="AG891" s="41"/>
    </row>
    <row r="892" spans="1:33" s="40" customFormat="1" ht="30" customHeight="1">
      <c r="A892" s="17" t="s">
        <v>411</v>
      </c>
      <c r="B892" s="18">
        <v>7986747000100</v>
      </c>
      <c r="C892" s="30" t="s">
        <v>1695</v>
      </c>
      <c r="D892" s="20" t="s">
        <v>40</v>
      </c>
      <c r="E892" s="21" t="s">
        <v>398</v>
      </c>
      <c r="F892" s="22" t="s">
        <v>1696</v>
      </c>
      <c r="G892" s="23">
        <v>3800</v>
      </c>
      <c r="H892" s="23">
        <v>0</v>
      </c>
      <c r="I892" s="23">
        <v>0</v>
      </c>
      <c r="AG892" s="41"/>
    </row>
    <row r="893" spans="1:33" s="40" customFormat="1" ht="30" customHeight="1">
      <c r="A893" s="17" t="s">
        <v>1143</v>
      </c>
      <c r="B893" s="18">
        <v>11514554000123</v>
      </c>
      <c r="C893" s="30" t="s">
        <v>1697</v>
      </c>
      <c r="D893" s="20" t="s">
        <v>40</v>
      </c>
      <c r="E893" s="21" t="s">
        <v>398</v>
      </c>
      <c r="F893" s="22" t="s">
        <v>1698</v>
      </c>
      <c r="G893" s="23">
        <v>1884.48</v>
      </c>
      <c r="H893" s="23">
        <v>0</v>
      </c>
      <c r="I893" s="23">
        <v>1884.48</v>
      </c>
      <c r="AG893" s="41"/>
    </row>
    <row r="894" spans="1:33" s="40" customFormat="1" ht="30" customHeight="1">
      <c r="A894" s="17" t="s">
        <v>460</v>
      </c>
      <c r="B894" s="18">
        <v>14756414000150</v>
      </c>
      <c r="C894" s="30" t="s">
        <v>1699</v>
      </c>
      <c r="D894" s="20" t="s">
        <v>40</v>
      </c>
      <c r="E894" s="21" t="s">
        <v>398</v>
      </c>
      <c r="F894" s="22" t="s">
        <v>1700</v>
      </c>
      <c r="G894" s="23">
        <v>810.49</v>
      </c>
      <c r="H894" s="23">
        <v>810.49</v>
      </c>
      <c r="I894" s="23">
        <v>810.49</v>
      </c>
      <c r="AG894" s="41"/>
    </row>
    <row r="895" spans="1:33" s="40" customFormat="1" ht="28.5" customHeight="1">
      <c r="A895" s="17" t="s">
        <v>765</v>
      </c>
      <c r="B895" s="18">
        <v>9516788000168</v>
      </c>
      <c r="C895" s="30" t="s">
        <v>1701</v>
      </c>
      <c r="D895" s="20" t="s">
        <v>14</v>
      </c>
      <c r="E895" s="21" t="s">
        <v>383</v>
      </c>
      <c r="F895" s="22" t="s">
        <v>1702</v>
      </c>
      <c r="G895" s="23">
        <v>177656.19</v>
      </c>
      <c r="H895" s="23">
        <v>0</v>
      </c>
      <c r="I895" s="23">
        <v>177656.19</v>
      </c>
      <c r="AG895" s="41"/>
    </row>
    <row r="896" spans="1:33" s="40" customFormat="1" ht="30" customHeight="1">
      <c r="A896" s="17" t="s">
        <v>1462</v>
      </c>
      <c r="B896" s="18">
        <v>41623363268</v>
      </c>
      <c r="C896" s="30" t="s">
        <v>1703</v>
      </c>
      <c r="D896" s="20" t="s">
        <v>14</v>
      </c>
      <c r="E896" s="21" t="s">
        <v>352</v>
      </c>
      <c r="F896" s="22" t="s">
        <v>1704</v>
      </c>
      <c r="G896" s="23">
        <v>1000</v>
      </c>
      <c r="H896" s="23">
        <v>0</v>
      </c>
      <c r="I896" s="23">
        <v>1000</v>
      </c>
      <c r="AG896" s="41"/>
    </row>
    <row r="897" spans="1:33" s="40" customFormat="1" ht="30" customHeight="1">
      <c r="A897" s="17" t="s">
        <v>1462</v>
      </c>
      <c r="B897" s="18">
        <v>41623363268</v>
      </c>
      <c r="C897" s="30" t="s">
        <v>1703</v>
      </c>
      <c r="D897" s="20" t="s">
        <v>14</v>
      </c>
      <c r="E897" s="21" t="s">
        <v>352</v>
      </c>
      <c r="F897" s="22" t="s">
        <v>1705</v>
      </c>
      <c r="G897" s="23">
        <v>1000</v>
      </c>
      <c r="H897" s="23">
        <v>0</v>
      </c>
      <c r="I897" s="23">
        <v>1000</v>
      </c>
      <c r="AG897" s="41"/>
    </row>
    <row r="898" spans="1:33" s="40" customFormat="1" ht="30" customHeight="1">
      <c r="A898" s="17" t="s">
        <v>235</v>
      </c>
      <c r="B898" s="18">
        <v>4406195000125</v>
      </c>
      <c r="C898" s="30" t="s">
        <v>1706</v>
      </c>
      <c r="D898" s="20" t="s">
        <v>14</v>
      </c>
      <c r="E898" s="21" t="s">
        <v>352</v>
      </c>
      <c r="F898" s="22" t="s">
        <v>1707</v>
      </c>
      <c r="G898" s="23">
        <v>538.5600000000001</v>
      </c>
      <c r="H898" s="23">
        <v>0</v>
      </c>
      <c r="I898" s="23">
        <v>538.56</v>
      </c>
      <c r="AG898" s="41"/>
    </row>
    <row r="899" spans="1:33" s="40" customFormat="1" ht="30" customHeight="1">
      <c r="A899" s="17" t="s">
        <v>1708</v>
      </c>
      <c r="B899" s="18">
        <v>32046782291</v>
      </c>
      <c r="C899" s="30" t="s">
        <v>1709</v>
      </c>
      <c r="D899" s="20" t="s">
        <v>14</v>
      </c>
      <c r="E899" s="21" t="s">
        <v>352</v>
      </c>
      <c r="F899" s="22" t="s">
        <v>1710</v>
      </c>
      <c r="G899" s="23">
        <v>226.61</v>
      </c>
      <c r="H899" s="23">
        <v>0</v>
      </c>
      <c r="I899" s="23">
        <v>226.61</v>
      </c>
      <c r="AG899" s="41"/>
    </row>
    <row r="900" spans="1:33" s="40" customFormat="1" ht="30" customHeight="1">
      <c r="A900" s="17" t="s">
        <v>1711</v>
      </c>
      <c r="B900" s="18">
        <v>70411913204</v>
      </c>
      <c r="C900" s="30" t="s">
        <v>1712</v>
      </c>
      <c r="D900" s="20" t="s">
        <v>14</v>
      </c>
      <c r="E900" s="21" t="s">
        <v>352</v>
      </c>
      <c r="F900" s="22" t="s">
        <v>1713</v>
      </c>
      <c r="G900" s="23">
        <v>2000</v>
      </c>
      <c r="H900" s="23">
        <v>0</v>
      </c>
      <c r="I900" s="23">
        <v>2000</v>
      </c>
      <c r="AG900" s="41"/>
    </row>
    <row r="901" spans="1:33" s="40" customFormat="1" ht="30" customHeight="1">
      <c r="A901" s="17" t="s">
        <v>1711</v>
      </c>
      <c r="B901" s="18">
        <v>70411913204</v>
      </c>
      <c r="C901" s="30" t="s">
        <v>1712</v>
      </c>
      <c r="D901" s="20" t="s">
        <v>14</v>
      </c>
      <c r="E901" s="21" t="s">
        <v>352</v>
      </c>
      <c r="F901" s="22" t="s">
        <v>1714</v>
      </c>
      <c r="G901" s="23">
        <v>2000</v>
      </c>
      <c r="H901" s="23">
        <v>0</v>
      </c>
      <c r="I901" s="23">
        <v>2000</v>
      </c>
      <c r="AG901" s="41"/>
    </row>
    <row r="902" spans="1:33" s="40" customFormat="1" ht="42" customHeight="1">
      <c r="A902" s="17" t="s">
        <v>865</v>
      </c>
      <c r="B902" s="18">
        <v>40432544000147</v>
      </c>
      <c r="C902" s="30" t="s">
        <v>1715</v>
      </c>
      <c r="D902" s="20" t="s">
        <v>14</v>
      </c>
      <c r="E902" s="21" t="s">
        <v>352</v>
      </c>
      <c r="F902" s="22" t="s">
        <v>1716</v>
      </c>
      <c r="G902" s="23">
        <v>6.35</v>
      </c>
      <c r="H902" s="23">
        <v>0</v>
      </c>
      <c r="I902" s="23">
        <v>0</v>
      </c>
      <c r="AG902" s="41"/>
    </row>
    <row r="903" spans="1:33" s="40" customFormat="1" ht="30" customHeight="1">
      <c r="A903" s="17" t="s">
        <v>469</v>
      </c>
      <c r="B903" s="18">
        <v>5491663000170</v>
      </c>
      <c r="C903" s="30" t="s">
        <v>1717</v>
      </c>
      <c r="D903" s="20" t="s">
        <v>40</v>
      </c>
      <c r="E903" s="21" t="s">
        <v>398</v>
      </c>
      <c r="F903" s="22" t="s">
        <v>1718</v>
      </c>
      <c r="G903" s="23">
        <v>828</v>
      </c>
      <c r="H903" s="23">
        <v>828</v>
      </c>
      <c r="I903" s="23">
        <v>828</v>
      </c>
      <c r="AG903" s="41"/>
    </row>
    <row r="904" spans="1:33" s="40" customFormat="1" ht="30" customHeight="1">
      <c r="A904" s="17" t="s">
        <v>1719</v>
      </c>
      <c r="B904" s="18">
        <v>23032014000192</v>
      </c>
      <c r="C904" s="30" t="s">
        <v>1720</v>
      </c>
      <c r="D904" s="20" t="s">
        <v>40</v>
      </c>
      <c r="E904" s="21" t="s">
        <v>398</v>
      </c>
      <c r="F904" s="22" t="s">
        <v>1721</v>
      </c>
      <c r="G904" s="23">
        <v>80607.05</v>
      </c>
      <c r="H904" s="23">
        <v>42303.88</v>
      </c>
      <c r="I904" s="23">
        <v>42303.88</v>
      </c>
      <c r="AG904" s="41"/>
    </row>
    <row r="905" spans="1:33" s="40" customFormat="1" ht="30" customHeight="1">
      <c r="A905" s="17" t="s">
        <v>1508</v>
      </c>
      <c r="B905" s="18" t="s">
        <v>1509</v>
      </c>
      <c r="C905" s="19" t="s">
        <v>277</v>
      </c>
      <c r="D905" s="20" t="s">
        <v>14</v>
      </c>
      <c r="E905" s="21" t="s">
        <v>352</v>
      </c>
      <c r="F905" s="22" t="s">
        <v>1722</v>
      </c>
      <c r="G905" s="23">
        <v>5732270.12</v>
      </c>
      <c r="H905" s="23">
        <v>314.92</v>
      </c>
      <c r="I905" s="23">
        <f>2635343.84+640713.11+314.92</f>
        <v>3276371.8699999996</v>
      </c>
      <c r="AG905" s="41"/>
    </row>
    <row r="906" spans="1:33" s="40" customFormat="1" ht="30" customHeight="1">
      <c r="A906" s="17" t="s">
        <v>1508</v>
      </c>
      <c r="B906" s="18" t="s">
        <v>1509</v>
      </c>
      <c r="C906" s="19" t="s">
        <v>277</v>
      </c>
      <c r="D906" s="20" t="s">
        <v>14</v>
      </c>
      <c r="E906" s="21" t="s">
        <v>352</v>
      </c>
      <c r="F906" s="22" t="s">
        <v>1723</v>
      </c>
      <c r="G906" s="23">
        <v>4044293.61</v>
      </c>
      <c r="H906" s="23">
        <v>0</v>
      </c>
      <c r="I906" s="23">
        <v>4044293.61</v>
      </c>
      <c r="AG906" s="41"/>
    </row>
    <row r="907" spans="1:33" s="40" customFormat="1" ht="30" customHeight="1">
      <c r="A907" s="17" t="s">
        <v>1508</v>
      </c>
      <c r="B907" s="18" t="s">
        <v>1509</v>
      </c>
      <c r="C907" s="19" t="s">
        <v>277</v>
      </c>
      <c r="D907" s="20" t="s">
        <v>14</v>
      </c>
      <c r="E907" s="21" t="s">
        <v>352</v>
      </c>
      <c r="F907" s="22" t="s">
        <v>1724</v>
      </c>
      <c r="G907" s="23">
        <v>2771416.29</v>
      </c>
      <c r="H907" s="23">
        <v>0</v>
      </c>
      <c r="I907" s="23">
        <v>2771416.29</v>
      </c>
      <c r="AG907" s="41"/>
    </row>
    <row r="908" spans="1:33" s="40" customFormat="1" ht="30" customHeight="1">
      <c r="A908" s="17" t="s">
        <v>1508</v>
      </c>
      <c r="B908" s="18" t="s">
        <v>1509</v>
      </c>
      <c r="C908" s="19" t="s">
        <v>277</v>
      </c>
      <c r="D908" s="20" t="s">
        <v>14</v>
      </c>
      <c r="E908" s="21" t="s">
        <v>352</v>
      </c>
      <c r="F908" s="22" t="s">
        <v>1725</v>
      </c>
      <c r="G908" s="23">
        <v>1106553.4</v>
      </c>
      <c r="H908" s="23">
        <v>0</v>
      </c>
      <c r="I908" s="23">
        <v>1106553.4</v>
      </c>
      <c r="AG908" s="41"/>
    </row>
    <row r="909" spans="1:33" s="40" customFormat="1" ht="30" customHeight="1">
      <c r="A909" s="17" t="s">
        <v>1508</v>
      </c>
      <c r="B909" s="18" t="s">
        <v>1509</v>
      </c>
      <c r="C909" s="19" t="s">
        <v>277</v>
      </c>
      <c r="D909" s="20" t="s">
        <v>14</v>
      </c>
      <c r="E909" s="21" t="s">
        <v>352</v>
      </c>
      <c r="F909" s="22" t="s">
        <v>1726</v>
      </c>
      <c r="G909" s="23">
        <v>1049124.59</v>
      </c>
      <c r="H909" s="23">
        <v>0</v>
      </c>
      <c r="I909" s="23">
        <v>1049124.59</v>
      </c>
      <c r="AG909" s="41"/>
    </row>
    <row r="910" spans="1:33" s="40" customFormat="1" ht="30" customHeight="1">
      <c r="A910" s="17" t="s">
        <v>1508</v>
      </c>
      <c r="B910" s="18" t="s">
        <v>1509</v>
      </c>
      <c r="C910" s="19" t="s">
        <v>277</v>
      </c>
      <c r="D910" s="20" t="s">
        <v>14</v>
      </c>
      <c r="E910" s="21" t="s">
        <v>352</v>
      </c>
      <c r="F910" s="22" t="s">
        <v>1727</v>
      </c>
      <c r="G910" s="23">
        <v>215046.95</v>
      </c>
      <c r="H910" s="23">
        <v>0</v>
      </c>
      <c r="I910" s="23">
        <v>215046.95</v>
      </c>
      <c r="AG910" s="41"/>
    </row>
    <row r="911" spans="1:33" s="40" customFormat="1" ht="30" customHeight="1">
      <c r="A911" s="17" t="s">
        <v>1508</v>
      </c>
      <c r="B911" s="18" t="s">
        <v>1509</v>
      </c>
      <c r="C911" s="19" t="s">
        <v>277</v>
      </c>
      <c r="D911" s="20" t="s">
        <v>14</v>
      </c>
      <c r="E911" s="21" t="s">
        <v>352</v>
      </c>
      <c r="F911" s="22" t="s">
        <v>1728</v>
      </c>
      <c r="G911" s="23">
        <v>165336.7</v>
      </c>
      <c r="H911" s="23">
        <v>0</v>
      </c>
      <c r="I911" s="23">
        <v>165336.7</v>
      </c>
      <c r="AG911" s="41"/>
    </row>
    <row r="912" spans="1:33" s="40" customFormat="1" ht="30" customHeight="1">
      <c r="A912" s="17" t="s">
        <v>1508</v>
      </c>
      <c r="B912" s="18" t="s">
        <v>1509</v>
      </c>
      <c r="C912" s="19" t="s">
        <v>277</v>
      </c>
      <c r="D912" s="20" t="s">
        <v>14</v>
      </c>
      <c r="E912" s="21" t="s">
        <v>352</v>
      </c>
      <c r="F912" s="22" t="s">
        <v>1729</v>
      </c>
      <c r="G912" s="23">
        <v>95234.65</v>
      </c>
      <c r="H912" s="23">
        <v>0</v>
      </c>
      <c r="I912" s="23">
        <v>95234.65</v>
      </c>
      <c r="AG912" s="41"/>
    </row>
    <row r="913" spans="1:33" s="40" customFormat="1" ht="30" customHeight="1">
      <c r="A913" s="17" t="s">
        <v>1508</v>
      </c>
      <c r="B913" s="18" t="s">
        <v>1509</v>
      </c>
      <c r="C913" s="19" t="s">
        <v>277</v>
      </c>
      <c r="D913" s="20" t="s">
        <v>14</v>
      </c>
      <c r="E913" s="21" t="s">
        <v>352</v>
      </c>
      <c r="F913" s="22" t="s">
        <v>1730</v>
      </c>
      <c r="G913" s="23">
        <v>87672.48</v>
      </c>
      <c r="H913" s="23">
        <v>0</v>
      </c>
      <c r="I913" s="23">
        <v>87672.48</v>
      </c>
      <c r="AG913" s="41"/>
    </row>
    <row r="914" spans="1:33" s="40" customFormat="1" ht="30" customHeight="1">
      <c r="A914" s="17" t="s">
        <v>1508</v>
      </c>
      <c r="B914" s="18" t="s">
        <v>1509</v>
      </c>
      <c r="C914" s="19" t="s">
        <v>277</v>
      </c>
      <c r="D914" s="20" t="s">
        <v>14</v>
      </c>
      <c r="E914" s="21" t="s">
        <v>352</v>
      </c>
      <c r="F914" s="22" t="s">
        <v>1731</v>
      </c>
      <c r="G914" s="23">
        <v>30242.56</v>
      </c>
      <c r="H914" s="23">
        <v>0</v>
      </c>
      <c r="I914" s="23">
        <v>30242.56</v>
      </c>
      <c r="AG914" s="41"/>
    </row>
    <row r="915" spans="1:33" s="40" customFormat="1" ht="30" customHeight="1">
      <c r="A915" s="17" t="s">
        <v>1508</v>
      </c>
      <c r="B915" s="18" t="s">
        <v>1509</v>
      </c>
      <c r="C915" s="19" t="s">
        <v>277</v>
      </c>
      <c r="D915" s="20" t="s">
        <v>14</v>
      </c>
      <c r="E915" s="21" t="s">
        <v>352</v>
      </c>
      <c r="F915" s="22" t="s">
        <v>1732</v>
      </c>
      <c r="G915" s="23">
        <v>16027.79</v>
      </c>
      <c r="H915" s="23">
        <v>0</v>
      </c>
      <c r="I915" s="23">
        <v>16027.79</v>
      </c>
      <c r="AG915" s="41"/>
    </row>
    <row r="916" spans="1:33" s="40" customFormat="1" ht="30" customHeight="1">
      <c r="A916" s="17" t="s">
        <v>1508</v>
      </c>
      <c r="B916" s="18" t="s">
        <v>1509</v>
      </c>
      <c r="C916" s="19" t="s">
        <v>277</v>
      </c>
      <c r="D916" s="20" t="s">
        <v>14</v>
      </c>
      <c r="E916" s="21" t="s">
        <v>352</v>
      </c>
      <c r="F916" s="22" t="s">
        <v>1733</v>
      </c>
      <c r="G916" s="23">
        <v>9867.93</v>
      </c>
      <c r="H916" s="23">
        <v>0</v>
      </c>
      <c r="I916" s="23">
        <v>9867.93</v>
      </c>
      <c r="AG916" s="41"/>
    </row>
    <row r="917" spans="1:33" s="40" customFormat="1" ht="30" customHeight="1">
      <c r="A917" s="17" t="s">
        <v>1508</v>
      </c>
      <c r="B917" s="18" t="s">
        <v>1509</v>
      </c>
      <c r="C917" s="19" t="s">
        <v>277</v>
      </c>
      <c r="D917" s="20" t="s">
        <v>14</v>
      </c>
      <c r="E917" s="21" t="s">
        <v>352</v>
      </c>
      <c r="F917" s="22" t="s">
        <v>1734</v>
      </c>
      <c r="G917" s="23">
        <v>3200.45</v>
      </c>
      <c r="H917" s="23">
        <v>0</v>
      </c>
      <c r="I917" s="23">
        <v>3200.45</v>
      </c>
      <c r="AG917" s="41"/>
    </row>
    <row r="918" spans="1:33" s="40" customFormat="1" ht="30" customHeight="1">
      <c r="A918" s="17" t="s">
        <v>1508</v>
      </c>
      <c r="B918" s="18" t="s">
        <v>1509</v>
      </c>
      <c r="C918" s="19" t="s">
        <v>277</v>
      </c>
      <c r="D918" s="20" t="s">
        <v>14</v>
      </c>
      <c r="E918" s="21" t="s">
        <v>352</v>
      </c>
      <c r="F918" s="22" t="s">
        <v>1735</v>
      </c>
      <c r="G918" s="23">
        <v>1211.75</v>
      </c>
      <c r="H918" s="23">
        <v>0</v>
      </c>
      <c r="I918" s="23">
        <v>1211.75</v>
      </c>
      <c r="AG918" s="41"/>
    </row>
    <row r="919" spans="1:33" s="40" customFormat="1" ht="30" customHeight="1">
      <c r="A919" s="17" t="s">
        <v>293</v>
      </c>
      <c r="B919" s="18">
        <v>29979036001031</v>
      </c>
      <c r="C919" s="19" t="s">
        <v>1536</v>
      </c>
      <c r="D919" s="20" t="s">
        <v>14</v>
      </c>
      <c r="E919" s="21" t="s">
        <v>352</v>
      </c>
      <c r="F919" s="22" t="s">
        <v>1736</v>
      </c>
      <c r="G919" s="23">
        <v>133502.65</v>
      </c>
      <c r="H919" s="23">
        <v>0</v>
      </c>
      <c r="I919" s="23">
        <v>133276.46</v>
      </c>
      <c r="AG919" s="41"/>
    </row>
    <row r="920" spans="1:33" s="40" customFormat="1" ht="30" customHeight="1">
      <c r="A920" s="17" t="s">
        <v>1508</v>
      </c>
      <c r="B920" s="18" t="s">
        <v>1509</v>
      </c>
      <c r="C920" s="19" t="s">
        <v>1737</v>
      </c>
      <c r="D920" s="20" t="s">
        <v>14</v>
      </c>
      <c r="E920" s="21" t="s">
        <v>352</v>
      </c>
      <c r="F920" s="22" t="s">
        <v>1738</v>
      </c>
      <c r="G920" s="23">
        <v>13056</v>
      </c>
      <c r="H920" s="23">
        <v>0</v>
      </c>
      <c r="I920" s="23">
        <v>12989.7</v>
      </c>
      <c r="AG920" s="41"/>
    </row>
    <row r="921" spans="1:33" s="40" customFormat="1" ht="30" customHeight="1">
      <c r="A921" s="17" t="s">
        <v>1508</v>
      </c>
      <c r="B921" s="18" t="s">
        <v>1509</v>
      </c>
      <c r="C921" s="19" t="s">
        <v>1737</v>
      </c>
      <c r="D921" s="20" t="s">
        <v>14</v>
      </c>
      <c r="E921" s="21" t="s">
        <v>352</v>
      </c>
      <c r="F921" s="22" t="s">
        <v>1739</v>
      </c>
      <c r="G921" s="23">
        <v>8500</v>
      </c>
      <c r="H921" s="23">
        <v>0</v>
      </c>
      <c r="I921" s="23">
        <v>8500</v>
      </c>
      <c r="AG921" s="41"/>
    </row>
    <row r="922" spans="1:33" s="40" customFormat="1" ht="30" customHeight="1">
      <c r="A922" s="17" t="s">
        <v>1508</v>
      </c>
      <c r="B922" s="18" t="s">
        <v>1509</v>
      </c>
      <c r="C922" s="19" t="s">
        <v>1737</v>
      </c>
      <c r="D922" s="20" t="s">
        <v>14</v>
      </c>
      <c r="E922" s="21" t="s">
        <v>352</v>
      </c>
      <c r="F922" s="22" t="s">
        <v>1740</v>
      </c>
      <c r="G922" s="23">
        <v>5000</v>
      </c>
      <c r="H922" s="23">
        <v>0</v>
      </c>
      <c r="I922" s="23">
        <v>5000</v>
      </c>
      <c r="AG922" s="41"/>
    </row>
    <row r="923" spans="1:33" s="40" customFormat="1" ht="30" customHeight="1">
      <c r="A923" s="17" t="s">
        <v>267</v>
      </c>
      <c r="B923" s="18" t="s">
        <v>268</v>
      </c>
      <c r="C923" s="19" t="s">
        <v>1737</v>
      </c>
      <c r="D923" s="20" t="s">
        <v>14</v>
      </c>
      <c r="E923" s="21" t="s">
        <v>352</v>
      </c>
      <c r="F923" s="22" t="s">
        <v>1741</v>
      </c>
      <c r="G923" s="23">
        <v>5000</v>
      </c>
      <c r="H923" s="23">
        <v>0</v>
      </c>
      <c r="I923" s="23">
        <v>5000</v>
      </c>
      <c r="AG923" s="41"/>
    </row>
    <row r="924" spans="1:33" s="40" customFormat="1" ht="30" customHeight="1">
      <c r="A924" s="17" t="s">
        <v>267</v>
      </c>
      <c r="B924" s="18" t="s">
        <v>268</v>
      </c>
      <c r="C924" s="19" t="s">
        <v>277</v>
      </c>
      <c r="D924" s="20" t="s">
        <v>14</v>
      </c>
      <c r="E924" s="21" t="s">
        <v>352</v>
      </c>
      <c r="F924" s="22" t="s">
        <v>1742</v>
      </c>
      <c r="G924" s="23">
        <v>26000</v>
      </c>
      <c r="H924" s="23">
        <v>0</v>
      </c>
      <c r="I924" s="23">
        <v>26000</v>
      </c>
      <c r="AG924" s="41"/>
    </row>
    <row r="925" spans="1:33" s="40" customFormat="1" ht="37.5" customHeight="1">
      <c r="A925" s="17" t="s">
        <v>1719</v>
      </c>
      <c r="B925" s="18">
        <v>23032014000192</v>
      </c>
      <c r="C925" s="30" t="s">
        <v>1743</v>
      </c>
      <c r="D925" s="20" t="s">
        <v>40</v>
      </c>
      <c r="E925" s="21" t="s">
        <v>398</v>
      </c>
      <c r="F925" s="22" t="s">
        <v>1744</v>
      </c>
      <c r="G925" s="23">
        <v>237587.65</v>
      </c>
      <c r="H925" s="23">
        <v>11646</v>
      </c>
      <c r="I925" s="23">
        <v>11646</v>
      </c>
      <c r="AG925" s="41"/>
    </row>
    <row r="926" spans="1:33" s="40" customFormat="1" ht="45.75" customHeight="1">
      <c r="A926" s="17" t="s">
        <v>865</v>
      </c>
      <c r="B926" s="18">
        <v>40432544000147</v>
      </c>
      <c r="C926" s="30" t="s">
        <v>1745</v>
      </c>
      <c r="D926" s="20" t="s">
        <v>14</v>
      </c>
      <c r="E926" s="21" t="s">
        <v>352</v>
      </c>
      <c r="F926" s="22" t="s">
        <v>1746</v>
      </c>
      <c r="G926" s="23">
        <v>12.38</v>
      </c>
      <c r="H926" s="23">
        <v>0</v>
      </c>
      <c r="I926" s="23">
        <v>0</v>
      </c>
      <c r="AG926" s="41"/>
    </row>
    <row r="927" spans="1:33" s="40" customFormat="1" ht="30" customHeight="1">
      <c r="A927" s="17" t="s">
        <v>1747</v>
      </c>
      <c r="B927" s="18">
        <v>67719384253</v>
      </c>
      <c r="C927" s="30" t="s">
        <v>1748</v>
      </c>
      <c r="D927" s="20" t="s">
        <v>14</v>
      </c>
      <c r="E927" s="21" t="s">
        <v>352</v>
      </c>
      <c r="F927" s="22" t="s">
        <v>1749</v>
      </c>
      <c r="G927" s="23">
        <v>226.61</v>
      </c>
      <c r="H927" s="23">
        <v>0</v>
      </c>
      <c r="I927" s="23">
        <v>226.61</v>
      </c>
      <c r="AG927" s="41"/>
    </row>
    <row r="928" spans="1:33" s="40" customFormat="1" ht="30" customHeight="1">
      <c r="A928" s="17" t="s">
        <v>267</v>
      </c>
      <c r="B928" s="18" t="s">
        <v>268</v>
      </c>
      <c r="C928" s="19" t="s">
        <v>336</v>
      </c>
      <c r="D928" s="20" t="s">
        <v>14</v>
      </c>
      <c r="E928" s="21" t="s">
        <v>352</v>
      </c>
      <c r="F928" s="22" t="s">
        <v>1750</v>
      </c>
      <c r="G928" s="23">
        <v>486141.27</v>
      </c>
      <c r="H928" s="23">
        <v>0</v>
      </c>
      <c r="I928" s="23">
        <v>486141.27</v>
      </c>
      <c r="AG928" s="41"/>
    </row>
    <row r="929" spans="1:33" s="40" customFormat="1" ht="30" customHeight="1">
      <c r="A929" s="17" t="s">
        <v>267</v>
      </c>
      <c r="B929" s="18" t="s">
        <v>268</v>
      </c>
      <c r="C929" s="19" t="s">
        <v>345</v>
      </c>
      <c r="D929" s="20" t="s">
        <v>14</v>
      </c>
      <c r="E929" s="21" t="s">
        <v>352</v>
      </c>
      <c r="F929" s="22" t="s">
        <v>1751</v>
      </c>
      <c r="G929" s="23">
        <v>11922.16</v>
      </c>
      <c r="H929" s="23">
        <v>0</v>
      </c>
      <c r="I929" s="23">
        <v>11922.16</v>
      </c>
      <c r="AG929" s="41"/>
    </row>
    <row r="930" spans="1:33" s="40" customFormat="1" ht="30" customHeight="1">
      <c r="A930" s="17" t="s">
        <v>267</v>
      </c>
      <c r="B930" s="18" t="s">
        <v>268</v>
      </c>
      <c r="C930" s="19" t="s">
        <v>336</v>
      </c>
      <c r="D930" s="20" t="s">
        <v>14</v>
      </c>
      <c r="E930" s="21" t="s">
        <v>352</v>
      </c>
      <c r="F930" s="22" t="s">
        <v>1752</v>
      </c>
      <c r="G930" s="23">
        <v>2309.58</v>
      </c>
      <c r="H930" s="23">
        <v>0</v>
      </c>
      <c r="I930" s="23">
        <v>2309.58</v>
      </c>
      <c r="AG930" s="41"/>
    </row>
    <row r="931" spans="1:33" s="40" customFormat="1" ht="30" customHeight="1">
      <c r="A931" s="17" t="s">
        <v>267</v>
      </c>
      <c r="B931" s="18" t="s">
        <v>268</v>
      </c>
      <c r="C931" s="19" t="s">
        <v>336</v>
      </c>
      <c r="D931" s="20" t="s">
        <v>14</v>
      </c>
      <c r="E931" s="21" t="s">
        <v>352</v>
      </c>
      <c r="F931" s="22" t="s">
        <v>1753</v>
      </c>
      <c r="G931" s="23">
        <v>99367.44</v>
      </c>
      <c r="H931" s="23">
        <v>0</v>
      </c>
      <c r="I931" s="23">
        <v>99367.44</v>
      </c>
      <c r="AG931" s="41"/>
    </row>
    <row r="932" spans="1:33" s="40" customFormat="1" ht="30" customHeight="1">
      <c r="A932" s="17" t="s">
        <v>267</v>
      </c>
      <c r="B932" s="18" t="s">
        <v>268</v>
      </c>
      <c r="C932" s="19" t="s">
        <v>1737</v>
      </c>
      <c r="D932" s="20" t="s">
        <v>14</v>
      </c>
      <c r="E932" s="21" t="s">
        <v>352</v>
      </c>
      <c r="F932" s="22" t="s">
        <v>1754</v>
      </c>
      <c r="G932" s="23">
        <v>2502</v>
      </c>
      <c r="H932" s="23">
        <v>0</v>
      </c>
      <c r="I932" s="23">
        <v>2502</v>
      </c>
      <c r="AG932" s="41"/>
    </row>
    <row r="933" spans="1:33" s="40" customFormat="1" ht="30" customHeight="1">
      <c r="A933" s="17" t="s">
        <v>267</v>
      </c>
      <c r="B933" s="18" t="s">
        <v>268</v>
      </c>
      <c r="C933" s="19" t="s">
        <v>1737</v>
      </c>
      <c r="D933" s="20" t="s">
        <v>14</v>
      </c>
      <c r="E933" s="21" t="s">
        <v>352</v>
      </c>
      <c r="F933" s="22" t="s">
        <v>1755</v>
      </c>
      <c r="G933" s="23">
        <v>4448</v>
      </c>
      <c r="H933" s="23">
        <v>0</v>
      </c>
      <c r="I933" s="23">
        <v>4448</v>
      </c>
      <c r="AG933" s="41"/>
    </row>
    <row r="934" spans="1:33" s="40" customFormat="1" ht="30" customHeight="1">
      <c r="A934" s="17" t="s">
        <v>1508</v>
      </c>
      <c r="B934" s="18" t="s">
        <v>1509</v>
      </c>
      <c r="C934" s="19" t="s">
        <v>277</v>
      </c>
      <c r="D934" s="20" t="s">
        <v>14</v>
      </c>
      <c r="E934" s="21" t="s">
        <v>352</v>
      </c>
      <c r="F934" s="22" t="s">
        <v>1756</v>
      </c>
      <c r="G934" s="23">
        <v>708708.14</v>
      </c>
      <c r="H934" s="23">
        <v>0</v>
      </c>
      <c r="I934" s="23">
        <f>685400.73+3463.06</f>
        <v>688863.79</v>
      </c>
      <c r="AG934" s="41"/>
    </row>
    <row r="935" spans="1:33" s="40" customFormat="1" ht="30" customHeight="1">
      <c r="A935" s="17" t="s">
        <v>1508</v>
      </c>
      <c r="B935" s="18" t="s">
        <v>1509</v>
      </c>
      <c r="C935" s="19" t="s">
        <v>277</v>
      </c>
      <c r="D935" s="20" t="s">
        <v>14</v>
      </c>
      <c r="E935" s="21" t="s">
        <v>352</v>
      </c>
      <c r="F935" s="22" t="s">
        <v>1757</v>
      </c>
      <c r="G935" s="23">
        <v>595200.74</v>
      </c>
      <c r="H935" s="23">
        <v>0</v>
      </c>
      <c r="I935" s="23">
        <v>595200.74</v>
      </c>
      <c r="AG935" s="41"/>
    </row>
    <row r="936" spans="1:33" s="40" customFormat="1" ht="30" customHeight="1">
      <c r="A936" s="17" t="s">
        <v>1508</v>
      </c>
      <c r="B936" s="18" t="s">
        <v>1509</v>
      </c>
      <c r="C936" s="19" t="s">
        <v>533</v>
      </c>
      <c r="D936" s="20" t="s">
        <v>14</v>
      </c>
      <c r="E936" s="21" t="s">
        <v>352</v>
      </c>
      <c r="F936" s="22" t="s">
        <v>1758</v>
      </c>
      <c r="G936" s="23">
        <v>410000</v>
      </c>
      <c r="H936" s="23">
        <v>0</v>
      </c>
      <c r="I936" s="23">
        <v>410000</v>
      </c>
      <c r="AG936" s="41"/>
    </row>
    <row r="937" spans="1:33" s="40" customFormat="1" ht="30" customHeight="1">
      <c r="A937" s="17" t="s">
        <v>1508</v>
      </c>
      <c r="B937" s="18" t="s">
        <v>1509</v>
      </c>
      <c r="C937" s="19" t="s">
        <v>277</v>
      </c>
      <c r="D937" s="20" t="s">
        <v>14</v>
      </c>
      <c r="E937" s="21" t="s">
        <v>352</v>
      </c>
      <c r="F937" s="22" t="s">
        <v>1759</v>
      </c>
      <c r="G937" s="23">
        <v>32757.36</v>
      </c>
      <c r="H937" s="23">
        <v>0</v>
      </c>
      <c r="I937" s="23">
        <v>32757.36</v>
      </c>
      <c r="AG937" s="41"/>
    </row>
    <row r="938" spans="1:33" s="40" customFormat="1" ht="30" customHeight="1">
      <c r="A938" s="17" t="s">
        <v>1508</v>
      </c>
      <c r="B938" s="18" t="s">
        <v>1509</v>
      </c>
      <c r="C938" s="19" t="s">
        <v>277</v>
      </c>
      <c r="D938" s="20" t="s">
        <v>14</v>
      </c>
      <c r="E938" s="21" t="s">
        <v>352</v>
      </c>
      <c r="F938" s="22" t="s">
        <v>1760</v>
      </c>
      <c r="G938" s="23">
        <v>32566.15</v>
      </c>
      <c r="H938" s="23">
        <v>0</v>
      </c>
      <c r="I938" s="23">
        <v>32566.15</v>
      </c>
      <c r="AG938" s="41"/>
    </row>
    <row r="939" spans="1:33" s="40" customFormat="1" ht="30" customHeight="1">
      <c r="A939" s="17" t="s">
        <v>1508</v>
      </c>
      <c r="B939" s="18" t="s">
        <v>1509</v>
      </c>
      <c r="C939" s="19" t="s">
        <v>277</v>
      </c>
      <c r="D939" s="20" t="s">
        <v>14</v>
      </c>
      <c r="E939" s="21" t="s">
        <v>352</v>
      </c>
      <c r="F939" s="22" t="s">
        <v>1761</v>
      </c>
      <c r="G939" s="23">
        <v>20852.68</v>
      </c>
      <c r="H939" s="23">
        <v>0</v>
      </c>
      <c r="I939" s="23">
        <v>20852.68</v>
      </c>
      <c r="AG939" s="41"/>
    </row>
    <row r="940" spans="1:33" s="40" customFormat="1" ht="30" customHeight="1">
      <c r="A940" s="17" t="s">
        <v>1508</v>
      </c>
      <c r="B940" s="18" t="s">
        <v>1509</v>
      </c>
      <c r="C940" s="19" t="s">
        <v>277</v>
      </c>
      <c r="D940" s="20" t="s">
        <v>14</v>
      </c>
      <c r="E940" s="21" t="s">
        <v>352</v>
      </c>
      <c r="F940" s="22" t="s">
        <v>1762</v>
      </c>
      <c r="G940" s="23">
        <v>17000</v>
      </c>
      <c r="H940" s="23">
        <v>0</v>
      </c>
      <c r="I940" s="23">
        <v>17000</v>
      </c>
      <c r="AG940" s="41"/>
    </row>
    <row r="941" spans="1:33" s="40" customFormat="1" ht="30" customHeight="1">
      <c r="A941" s="17" t="s">
        <v>1508</v>
      </c>
      <c r="B941" s="18" t="s">
        <v>1509</v>
      </c>
      <c r="C941" s="19" t="s">
        <v>277</v>
      </c>
      <c r="D941" s="20" t="s">
        <v>14</v>
      </c>
      <c r="E941" s="21" t="s">
        <v>352</v>
      </c>
      <c r="F941" s="22" t="s">
        <v>1763</v>
      </c>
      <c r="G941" s="23">
        <v>16641.35</v>
      </c>
      <c r="H941" s="23">
        <v>0</v>
      </c>
      <c r="I941" s="23">
        <v>16641.35</v>
      </c>
      <c r="AG941" s="41"/>
    </row>
    <row r="942" spans="1:33" s="40" customFormat="1" ht="30" customHeight="1">
      <c r="A942" s="17" t="s">
        <v>1508</v>
      </c>
      <c r="B942" s="18" t="s">
        <v>1509</v>
      </c>
      <c r="C942" s="19" t="s">
        <v>277</v>
      </c>
      <c r="D942" s="20" t="s">
        <v>14</v>
      </c>
      <c r="E942" s="21" t="s">
        <v>352</v>
      </c>
      <c r="F942" s="22" t="s">
        <v>1764</v>
      </c>
      <c r="G942" s="23">
        <v>12826.93</v>
      </c>
      <c r="H942" s="23">
        <v>0</v>
      </c>
      <c r="I942" s="23">
        <v>12826.93</v>
      </c>
      <c r="AG942" s="41"/>
    </row>
    <row r="943" spans="1:33" s="40" customFormat="1" ht="30" customHeight="1">
      <c r="A943" s="17" t="s">
        <v>1508</v>
      </c>
      <c r="B943" s="18" t="s">
        <v>1509</v>
      </c>
      <c r="C943" s="19" t="s">
        <v>277</v>
      </c>
      <c r="D943" s="20" t="s">
        <v>14</v>
      </c>
      <c r="E943" s="21" t="s">
        <v>352</v>
      </c>
      <c r="F943" s="22" t="s">
        <v>1765</v>
      </c>
      <c r="G943" s="23">
        <v>3455.59</v>
      </c>
      <c r="H943" s="23">
        <v>0</v>
      </c>
      <c r="I943" s="23">
        <v>3455.59</v>
      </c>
      <c r="AG943" s="41"/>
    </row>
    <row r="944" spans="1:33" s="40" customFormat="1" ht="30" customHeight="1">
      <c r="A944" s="17" t="s">
        <v>1508</v>
      </c>
      <c r="B944" s="18" t="s">
        <v>1509</v>
      </c>
      <c r="C944" s="19" t="s">
        <v>277</v>
      </c>
      <c r="D944" s="20" t="s">
        <v>14</v>
      </c>
      <c r="E944" s="21" t="s">
        <v>352</v>
      </c>
      <c r="F944" s="22" t="s">
        <v>1766</v>
      </c>
      <c r="G944" s="23">
        <v>1557.16</v>
      </c>
      <c r="H944" s="23">
        <v>0</v>
      </c>
      <c r="I944" s="23">
        <v>1557.16</v>
      </c>
      <c r="AG944" s="41"/>
    </row>
    <row r="945" spans="1:33" s="40" customFormat="1" ht="30" customHeight="1">
      <c r="A945" s="17" t="s">
        <v>1508</v>
      </c>
      <c r="B945" s="18" t="s">
        <v>1509</v>
      </c>
      <c r="C945" s="19" t="s">
        <v>277</v>
      </c>
      <c r="D945" s="20" t="s">
        <v>14</v>
      </c>
      <c r="E945" s="21" t="s">
        <v>352</v>
      </c>
      <c r="F945" s="22" t="s">
        <v>1767</v>
      </c>
      <c r="G945" s="23">
        <v>900.23</v>
      </c>
      <c r="H945" s="23">
        <v>0</v>
      </c>
      <c r="I945" s="23">
        <v>900.23</v>
      </c>
      <c r="AG945" s="41"/>
    </row>
    <row r="946" spans="1:33" s="40" customFormat="1" ht="30" customHeight="1">
      <c r="A946" s="17" t="s">
        <v>1508</v>
      </c>
      <c r="B946" s="18" t="s">
        <v>1509</v>
      </c>
      <c r="C946" s="19" t="s">
        <v>277</v>
      </c>
      <c r="D946" s="20" t="s">
        <v>14</v>
      </c>
      <c r="E946" s="21" t="s">
        <v>352</v>
      </c>
      <c r="F946" s="22" t="s">
        <v>1768</v>
      </c>
      <c r="G946" s="23">
        <v>821.93</v>
      </c>
      <c r="H946" s="23">
        <v>0</v>
      </c>
      <c r="I946" s="23">
        <v>821.93</v>
      </c>
      <c r="AG946" s="41"/>
    </row>
    <row r="947" spans="1:33" s="40" customFormat="1" ht="30" customHeight="1">
      <c r="A947" s="17" t="s">
        <v>1508</v>
      </c>
      <c r="B947" s="18" t="s">
        <v>1509</v>
      </c>
      <c r="C947" s="19" t="s">
        <v>277</v>
      </c>
      <c r="D947" s="20" t="s">
        <v>14</v>
      </c>
      <c r="E947" s="21" t="s">
        <v>352</v>
      </c>
      <c r="F947" s="22" t="s">
        <v>1769</v>
      </c>
      <c r="G947" s="23">
        <v>18.81</v>
      </c>
      <c r="H947" s="23">
        <v>0</v>
      </c>
      <c r="I947" s="23">
        <v>18.81</v>
      </c>
      <c r="AG947" s="41"/>
    </row>
    <row r="948" spans="1:33" s="40" customFormat="1" ht="30" customHeight="1">
      <c r="A948" s="17" t="s">
        <v>1508</v>
      </c>
      <c r="B948" s="18" t="s">
        <v>1509</v>
      </c>
      <c r="C948" s="19" t="s">
        <v>572</v>
      </c>
      <c r="D948" s="20" t="s">
        <v>14</v>
      </c>
      <c r="E948" s="21" t="s">
        <v>352</v>
      </c>
      <c r="F948" s="22" t="s">
        <v>1770</v>
      </c>
      <c r="G948" s="23">
        <v>305000</v>
      </c>
      <c r="H948" s="23">
        <v>0</v>
      </c>
      <c r="I948" s="23">
        <v>302224.68</v>
      </c>
      <c r="AG948" s="41"/>
    </row>
    <row r="949" spans="1:33" s="40" customFormat="1" ht="30" customHeight="1">
      <c r="A949" s="17" t="s">
        <v>1508</v>
      </c>
      <c r="B949" s="18" t="s">
        <v>1509</v>
      </c>
      <c r="C949" s="19" t="s">
        <v>272</v>
      </c>
      <c r="D949" s="20" t="s">
        <v>14</v>
      </c>
      <c r="E949" s="21" t="s">
        <v>352</v>
      </c>
      <c r="F949" s="22" t="s">
        <v>1771</v>
      </c>
      <c r="G949" s="23">
        <v>26596.65</v>
      </c>
      <c r="H949" s="23">
        <v>0</v>
      </c>
      <c r="I949" s="23">
        <v>26596.65</v>
      </c>
      <c r="AG949" s="41"/>
    </row>
    <row r="950" spans="1:33" s="40" customFormat="1" ht="30" customHeight="1">
      <c r="A950" s="17" t="s">
        <v>1508</v>
      </c>
      <c r="B950" s="18" t="s">
        <v>1509</v>
      </c>
      <c r="C950" s="19" t="s">
        <v>272</v>
      </c>
      <c r="D950" s="20" t="s">
        <v>14</v>
      </c>
      <c r="E950" s="21" t="s">
        <v>352</v>
      </c>
      <c r="F950" s="22" t="s">
        <v>1772</v>
      </c>
      <c r="G950" s="23">
        <v>17000</v>
      </c>
      <c r="H950" s="23">
        <v>0</v>
      </c>
      <c r="I950" s="23">
        <v>17000</v>
      </c>
      <c r="AG950" s="41"/>
    </row>
    <row r="951" spans="1:33" s="40" customFormat="1" ht="50.25" customHeight="1">
      <c r="A951" s="17" t="s">
        <v>264</v>
      </c>
      <c r="B951" s="18">
        <v>2844344000102</v>
      </c>
      <c r="C951" s="30" t="s">
        <v>1773</v>
      </c>
      <c r="D951" s="20" t="s">
        <v>14</v>
      </c>
      <c r="E951" s="21" t="s">
        <v>352</v>
      </c>
      <c r="F951" s="22" t="s">
        <v>1774</v>
      </c>
      <c r="G951" s="23">
        <v>200000</v>
      </c>
      <c r="H951" s="23">
        <v>0</v>
      </c>
      <c r="I951" s="23">
        <v>200000</v>
      </c>
      <c r="AG951" s="41"/>
    </row>
    <row r="952" spans="1:33" s="40" customFormat="1" ht="30" customHeight="1">
      <c r="A952" s="17" t="s">
        <v>390</v>
      </c>
      <c r="B952" s="18">
        <v>31968260234</v>
      </c>
      <c r="C952" s="30" t="s">
        <v>1775</v>
      </c>
      <c r="D952" s="20" t="s">
        <v>14</v>
      </c>
      <c r="E952" s="21" t="s">
        <v>352</v>
      </c>
      <c r="F952" s="22" t="s">
        <v>1776</v>
      </c>
      <c r="G952" s="23">
        <v>226.61</v>
      </c>
      <c r="H952" s="23">
        <v>0</v>
      </c>
      <c r="I952" s="23">
        <v>226.61</v>
      </c>
      <c r="AG952" s="41"/>
    </row>
    <row r="953" spans="1:33" s="40" customFormat="1" ht="30" customHeight="1">
      <c r="A953" s="17" t="s">
        <v>243</v>
      </c>
      <c r="B953" s="18">
        <v>57144567268</v>
      </c>
      <c r="C953" s="30" t="s">
        <v>1775</v>
      </c>
      <c r="D953" s="20" t="s">
        <v>14</v>
      </c>
      <c r="E953" s="21" t="s">
        <v>352</v>
      </c>
      <c r="F953" s="22" t="s">
        <v>1777</v>
      </c>
      <c r="G953" s="23">
        <v>226.61</v>
      </c>
      <c r="H953" s="23">
        <v>0</v>
      </c>
      <c r="I953" s="23">
        <v>226.61</v>
      </c>
      <c r="AG953" s="41"/>
    </row>
    <row r="954" spans="1:33" s="40" customFormat="1" ht="30" customHeight="1">
      <c r="A954" s="17" t="s">
        <v>229</v>
      </c>
      <c r="B954" s="18">
        <v>69920150282</v>
      </c>
      <c r="C954" s="30" t="s">
        <v>1775</v>
      </c>
      <c r="D954" s="20" t="s">
        <v>14</v>
      </c>
      <c r="E954" s="21" t="s">
        <v>352</v>
      </c>
      <c r="F954" s="22" t="s">
        <v>1778</v>
      </c>
      <c r="G954" s="23">
        <v>226.61</v>
      </c>
      <c r="H954" s="23">
        <v>0</v>
      </c>
      <c r="I954" s="23">
        <v>226.61</v>
      </c>
      <c r="AG954" s="41"/>
    </row>
    <row r="955" spans="1:33" s="40" customFormat="1" ht="30" customHeight="1">
      <c r="A955" s="17" t="s">
        <v>390</v>
      </c>
      <c r="B955" s="18">
        <v>31968260234</v>
      </c>
      <c r="C955" s="30" t="s">
        <v>1779</v>
      </c>
      <c r="D955" s="20" t="s">
        <v>14</v>
      </c>
      <c r="E955" s="21" t="s">
        <v>352</v>
      </c>
      <c r="F955" s="22" t="s">
        <v>1780</v>
      </c>
      <c r="G955" s="23">
        <v>226.61</v>
      </c>
      <c r="H955" s="23">
        <v>0</v>
      </c>
      <c r="I955" s="23">
        <v>226.61</v>
      </c>
      <c r="AG955" s="41"/>
    </row>
    <row r="956" spans="1:33" s="40" customFormat="1" ht="30" customHeight="1">
      <c r="A956" s="17" t="s">
        <v>243</v>
      </c>
      <c r="B956" s="18">
        <v>57144567268</v>
      </c>
      <c r="C956" s="30" t="s">
        <v>1779</v>
      </c>
      <c r="D956" s="20" t="s">
        <v>14</v>
      </c>
      <c r="E956" s="21" t="s">
        <v>352</v>
      </c>
      <c r="F956" s="22" t="s">
        <v>1781</v>
      </c>
      <c r="G956" s="23">
        <v>226.61</v>
      </c>
      <c r="H956" s="23">
        <v>0</v>
      </c>
      <c r="I956" s="23">
        <v>226.61</v>
      </c>
      <c r="AG956" s="41"/>
    </row>
    <row r="957" spans="1:33" s="40" customFormat="1" ht="30" customHeight="1">
      <c r="A957" s="17" t="s">
        <v>211</v>
      </c>
      <c r="B957" s="18">
        <v>61605522287</v>
      </c>
      <c r="C957" s="30" t="s">
        <v>1779</v>
      </c>
      <c r="D957" s="20" t="s">
        <v>14</v>
      </c>
      <c r="E957" s="21" t="s">
        <v>352</v>
      </c>
      <c r="F957" s="22" t="s">
        <v>1782</v>
      </c>
      <c r="G957" s="23">
        <v>226.61</v>
      </c>
      <c r="H957" s="23">
        <v>0</v>
      </c>
      <c r="I957" s="23">
        <v>226.61</v>
      </c>
      <c r="AG957" s="41"/>
    </row>
    <row r="958" spans="1:33" s="40" customFormat="1" ht="30" customHeight="1">
      <c r="A958" s="17" t="s">
        <v>655</v>
      </c>
      <c r="B958" s="18">
        <v>265674743</v>
      </c>
      <c r="C958" s="30" t="s">
        <v>1783</v>
      </c>
      <c r="D958" s="20" t="s">
        <v>14</v>
      </c>
      <c r="E958" s="21" t="s">
        <v>352</v>
      </c>
      <c r="F958" s="22" t="s">
        <v>1784</v>
      </c>
      <c r="G958" s="23">
        <v>226.61</v>
      </c>
      <c r="H958" s="23">
        <v>0</v>
      </c>
      <c r="I958" s="23">
        <v>226.61</v>
      </c>
      <c r="AG958" s="41"/>
    </row>
    <row r="959" spans="1:33" s="40" customFormat="1" ht="30" customHeight="1">
      <c r="A959" s="17" t="s">
        <v>1785</v>
      </c>
      <c r="B959" s="18">
        <v>84961929620</v>
      </c>
      <c r="C959" s="30" t="s">
        <v>1783</v>
      </c>
      <c r="D959" s="20" t="s">
        <v>14</v>
      </c>
      <c r="E959" s="21" t="s">
        <v>352</v>
      </c>
      <c r="F959" s="22" t="s">
        <v>1786</v>
      </c>
      <c r="G959" s="23">
        <v>226.61</v>
      </c>
      <c r="H959" s="23">
        <v>0</v>
      </c>
      <c r="I959" s="23">
        <v>226.61</v>
      </c>
      <c r="AG959" s="41"/>
    </row>
    <row r="960" spans="1:33" s="40" customFormat="1" ht="30" customHeight="1">
      <c r="A960" s="17" t="s">
        <v>267</v>
      </c>
      <c r="B960" s="18" t="s">
        <v>268</v>
      </c>
      <c r="C960" s="19" t="s">
        <v>533</v>
      </c>
      <c r="D960" s="20" t="s">
        <v>14</v>
      </c>
      <c r="E960" s="21" t="s">
        <v>352</v>
      </c>
      <c r="F960" s="22" t="s">
        <v>1787</v>
      </c>
      <c r="G960" s="23">
        <v>15000</v>
      </c>
      <c r="H960" s="23">
        <v>0</v>
      </c>
      <c r="I960" s="23">
        <v>15000</v>
      </c>
      <c r="AG960" s="41"/>
    </row>
    <row r="961" spans="1:33" s="40" customFormat="1" ht="30" customHeight="1">
      <c r="A961" s="17" t="s">
        <v>1788</v>
      </c>
      <c r="B961" s="18">
        <v>77789768468</v>
      </c>
      <c r="C961" s="30" t="s">
        <v>1789</v>
      </c>
      <c r="D961" s="20" t="s">
        <v>14</v>
      </c>
      <c r="E961" s="21" t="s">
        <v>352</v>
      </c>
      <c r="F961" s="22" t="s">
        <v>1790</v>
      </c>
      <c r="G961" s="23">
        <v>2160.3</v>
      </c>
      <c r="H961" s="23">
        <v>0</v>
      </c>
      <c r="I961" s="23">
        <v>2160.3</v>
      </c>
      <c r="AG961" s="41"/>
    </row>
    <row r="962" spans="1:33" s="40" customFormat="1" ht="30" customHeight="1">
      <c r="A962" s="17" t="s">
        <v>216</v>
      </c>
      <c r="B962" s="18">
        <v>23980958272</v>
      </c>
      <c r="C962" s="30" t="s">
        <v>1791</v>
      </c>
      <c r="D962" s="20" t="s">
        <v>14</v>
      </c>
      <c r="E962" s="21" t="s">
        <v>352</v>
      </c>
      <c r="F962" s="22" t="s">
        <v>1792</v>
      </c>
      <c r="G962" s="23">
        <v>2393.7000000000003</v>
      </c>
      <c r="H962" s="23">
        <v>0</v>
      </c>
      <c r="I962" s="23">
        <v>2393.7000000000003</v>
      </c>
      <c r="AG962" s="41"/>
    </row>
    <row r="963" spans="1:33" s="40" customFormat="1" ht="30" customHeight="1">
      <c r="A963" s="17" t="s">
        <v>1441</v>
      </c>
      <c r="B963" s="18">
        <v>4986163000146</v>
      </c>
      <c r="C963" s="30" t="s">
        <v>1793</v>
      </c>
      <c r="D963" s="20" t="s">
        <v>14</v>
      </c>
      <c r="E963" s="21" t="s">
        <v>352</v>
      </c>
      <c r="F963" s="22" t="s">
        <v>1794</v>
      </c>
      <c r="G963" s="23">
        <v>649970.41</v>
      </c>
      <c r="H963" s="23">
        <v>0</v>
      </c>
      <c r="I963" s="23">
        <v>649970.41</v>
      </c>
      <c r="AG963" s="41"/>
    </row>
    <row r="964" spans="1:33" s="40" customFormat="1" ht="30" customHeight="1">
      <c r="A964" s="17" t="s">
        <v>1441</v>
      </c>
      <c r="B964" s="18">
        <v>4986163000146</v>
      </c>
      <c r="C964" s="30" t="s">
        <v>1793</v>
      </c>
      <c r="D964" s="20" t="s">
        <v>14</v>
      </c>
      <c r="E964" s="21" t="s">
        <v>352</v>
      </c>
      <c r="F964" s="22" t="s">
        <v>1795</v>
      </c>
      <c r="G964" s="23">
        <v>1140493.58</v>
      </c>
      <c r="H964" s="23">
        <v>0</v>
      </c>
      <c r="I964" s="23">
        <v>1140493.58</v>
      </c>
      <c r="AG964" s="41"/>
    </row>
    <row r="965" spans="1:33" s="40" customFormat="1" ht="30" customHeight="1">
      <c r="A965" s="17" t="s">
        <v>338</v>
      </c>
      <c r="B965" s="18">
        <v>7637990000112</v>
      </c>
      <c r="C965" s="30" t="s">
        <v>1793</v>
      </c>
      <c r="D965" s="20" t="s">
        <v>14</v>
      </c>
      <c r="E965" s="21" t="s">
        <v>352</v>
      </c>
      <c r="F965" s="22" t="s">
        <v>1796</v>
      </c>
      <c r="G965" s="23">
        <v>3213.48</v>
      </c>
      <c r="H965" s="23">
        <v>0</v>
      </c>
      <c r="I965" s="23">
        <v>3213.48</v>
      </c>
      <c r="AG965" s="41"/>
    </row>
    <row r="966" spans="1:33" s="40" customFormat="1" ht="30" customHeight="1">
      <c r="A966" s="17" t="s">
        <v>1173</v>
      </c>
      <c r="B966" s="18">
        <v>40249484234</v>
      </c>
      <c r="C966" s="30" t="s">
        <v>1797</v>
      </c>
      <c r="D966" s="20" t="s">
        <v>14</v>
      </c>
      <c r="E966" s="21" t="s">
        <v>352</v>
      </c>
      <c r="F966" s="22" t="s">
        <v>1798</v>
      </c>
      <c r="G966" s="23">
        <v>1133.05</v>
      </c>
      <c r="H966" s="23">
        <v>0</v>
      </c>
      <c r="I966" s="23">
        <v>1133.05</v>
      </c>
      <c r="AG966" s="41"/>
    </row>
    <row r="967" spans="1:33" s="40" customFormat="1" ht="30" customHeight="1">
      <c r="A967" s="17" t="s">
        <v>786</v>
      </c>
      <c r="B967" s="18">
        <v>7618522200</v>
      </c>
      <c r="C967" s="30" t="s">
        <v>1799</v>
      </c>
      <c r="D967" s="20" t="s">
        <v>14</v>
      </c>
      <c r="E967" s="21" t="s">
        <v>352</v>
      </c>
      <c r="F967" s="22" t="s">
        <v>1800</v>
      </c>
      <c r="G967" s="23">
        <v>1132.92</v>
      </c>
      <c r="H967" s="23">
        <v>0</v>
      </c>
      <c r="I967" s="23">
        <v>1132.92</v>
      </c>
      <c r="AG967" s="41"/>
    </row>
    <row r="968" spans="1:33" s="40" customFormat="1" ht="30" customHeight="1">
      <c r="A968" s="17" t="s">
        <v>1441</v>
      </c>
      <c r="B968" s="18">
        <v>4986163000146</v>
      </c>
      <c r="C968" s="30" t="s">
        <v>1801</v>
      </c>
      <c r="D968" s="20" t="s">
        <v>14</v>
      </c>
      <c r="E968" s="21" t="s">
        <v>352</v>
      </c>
      <c r="F968" s="22" t="s">
        <v>1802</v>
      </c>
      <c r="G968" s="23">
        <v>4092.6</v>
      </c>
      <c r="H968" s="23">
        <v>0</v>
      </c>
      <c r="I968" s="23">
        <v>4092.6</v>
      </c>
      <c r="AG968" s="41"/>
    </row>
    <row r="969" spans="1:33" s="40" customFormat="1" ht="30" customHeight="1">
      <c r="A969" s="17" t="s">
        <v>1441</v>
      </c>
      <c r="B969" s="18">
        <v>4986163000146</v>
      </c>
      <c r="C969" s="30" t="s">
        <v>1801</v>
      </c>
      <c r="D969" s="20" t="s">
        <v>14</v>
      </c>
      <c r="E969" s="21" t="s">
        <v>352</v>
      </c>
      <c r="F969" s="22" t="s">
        <v>1803</v>
      </c>
      <c r="G969" s="23">
        <v>3945.7</v>
      </c>
      <c r="H969" s="23">
        <v>0</v>
      </c>
      <c r="I969" s="23">
        <v>3945.7</v>
      </c>
      <c r="AG969" s="41"/>
    </row>
    <row r="970" spans="1:33" s="40" customFormat="1" ht="30" customHeight="1">
      <c r="A970" s="17" t="s">
        <v>267</v>
      </c>
      <c r="B970" s="18" t="s">
        <v>268</v>
      </c>
      <c r="C970" s="19" t="s">
        <v>277</v>
      </c>
      <c r="D970" s="20" t="s">
        <v>14</v>
      </c>
      <c r="E970" s="21" t="s">
        <v>352</v>
      </c>
      <c r="F970" s="22" t="s">
        <v>1804</v>
      </c>
      <c r="G970" s="23">
        <v>2164.17</v>
      </c>
      <c r="H970" s="23">
        <v>0</v>
      </c>
      <c r="I970" s="23">
        <f>423.75+1735.52</f>
        <v>2159.27</v>
      </c>
      <c r="AG970" s="41"/>
    </row>
    <row r="971" spans="1:33" s="40" customFormat="1" ht="30" customHeight="1">
      <c r="A971" s="17" t="s">
        <v>267</v>
      </c>
      <c r="B971" s="18" t="s">
        <v>268</v>
      </c>
      <c r="C971" s="19" t="s">
        <v>277</v>
      </c>
      <c r="D971" s="20" t="s">
        <v>14</v>
      </c>
      <c r="E971" s="21" t="s">
        <v>352</v>
      </c>
      <c r="F971" s="22" t="s">
        <v>1805</v>
      </c>
      <c r="G971" s="23">
        <v>3710</v>
      </c>
      <c r="H971" s="23">
        <v>0</v>
      </c>
      <c r="I971" s="23">
        <v>3710</v>
      </c>
      <c r="AG971" s="41"/>
    </row>
    <row r="972" spans="1:33" s="40" customFormat="1" ht="30" customHeight="1">
      <c r="A972" s="17" t="s">
        <v>267</v>
      </c>
      <c r="B972" s="18" t="s">
        <v>268</v>
      </c>
      <c r="C972" s="19" t="s">
        <v>277</v>
      </c>
      <c r="D972" s="20" t="s">
        <v>14</v>
      </c>
      <c r="E972" s="21" t="s">
        <v>352</v>
      </c>
      <c r="F972" s="22" t="s">
        <v>1806</v>
      </c>
      <c r="G972" s="23">
        <v>1236.67</v>
      </c>
      <c r="H972" s="23">
        <v>0</v>
      </c>
      <c r="I972" s="23">
        <v>1236.67</v>
      </c>
      <c r="AG972" s="41"/>
    </row>
    <row r="973" spans="1:33" s="40" customFormat="1" ht="30" customHeight="1">
      <c r="A973" s="17" t="s">
        <v>1441</v>
      </c>
      <c r="B973" s="18">
        <v>4986163000146</v>
      </c>
      <c r="C973" s="30" t="s">
        <v>1807</v>
      </c>
      <c r="D973" s="20" t="s">
        <v>14</v>
      </c>
      <c r="E973" s="21" t="s">
        <v>352</v>
      </c>
      <c r="F973" s="22" t="s">
        <v>1808</v>
      </c>
      <c r="G973" s="23">
        <v>1170.64</v>
      </c>
      <c r="H973" s="23">
        <v>0</v>
      </c>
      <c r="I973" s="23">
        <v>1170.64</v>
      </c>
      <c r="AG973" s="41"/>
    </row>
    <row r="974" spans="1:33" s="40" customFormat="1" ht="30" customHeight="1">
      <c r="A974" s="17" t="s">
        <v>1441</v>
      </c>
      <c r="B974" s="18">
        <v>4986163000146</v>
      </c>
      <c r="C974" s="30" t="s">
        <v>1809</v>
      </c>
      <c r="D974" s="20" t="s">
        <v>14</v>
      </c>
      <c r="E974" s="21" t="s">
        <v>352</v>
      </c>
      <c r="F974" s="22" t="s">
        <v>1810</v>
      </c>
      <c r="G974" s="23">
        <v>383977.82</v>
      </c>
      <c r="H974" s="23">
        <v>0</v>
      </c>
      <c r="I974" s="23">
        <v>383977.82</v>
      </c>
      <c r="AG974" s="41"/>
    </row>
    <row r="975" spans="1:33" s="40" customFormat="1" ht="30" customHeight="1">
      <c r="A975" s="17" t="s">
        <v>1441</v>
      </c>
      <c r="B975" s="18">
        <v>4986163000146</v>
      </c>
      <c r="C975" s="30" t="s">
        <v>1811</v>
      </c>
      <c r="D975" s="20" t="s">
        <v>14</v>
      </c>
      <c r="E975" s="21" t="s">
        <v>352</v>
      </c>
      <c r="F975" s="22" t="s">
        <v>1812</v>
      </c>
      <c r="G975" s="23">
        <v>98.53</v>
      </c>
      <c r="H975" s="23">
        <v>0</v>
      </c>
      <c r="I975" s="23">
        <v>98.53</v>
      </c>
      <c r="AG975" s="41"/>
    </row>
    <row r="976" spans="1:33" s="40" customFormat="1" ht="30" customHeight="1">
      <c r="A976" s="17" t="s">
        <v>1441</v>
      </c>
      <c r="B976" s="18">
        <v>4986163000146</v>
      </c>
      <c r="C976" s="30" t="s">
        <v>1813</v>
      </c>
      <c r="D976" s="20" t="s">
        <v>14</v>
      </c>
      <c r="E976" s="21" t="s">
        <v>352</v>
      </c>
      <c r="F976" s="22" t="s">
        <v>1814</v>
      </c>
      <c r="G976" s="23">
        <v>192970.68</v>
      </c>
      <c r="H976" s="23">
        <v>0</v>
      </c>
      <c r="I976" s="23">
        <v>192970.68</v>
      </c>
      <c r="AG976" s="41"/>
    </row>
    <row r="977" spans="1:33" s="40" customFormat="1" ht="30" customHeight="1">
      <c r="A977" s="17" t="s">
        <v>1441</v>
      </c>
      <c r="B977" s="18">
        <v>4986163000146</v>
      </c>
      <c r="C977" s="30" t="s">
        <v>1815</v>
      </c>
      <c r="D977" s="20" t="s">
        <v>14</v>
      </c>
      <c r="E977" s="21" t="s">
        <v>352</v>
      </c>
      <c r="F977" s="22" t="s">
        <v>1816</v>
      </c>
      <c r="G977" s="23">
        <v>3740</v>
      </c>
      <c r="H977" s="23">
        <v>0</v>
      </c>
      <c r="I977" s="23">
        <v>3740</v>
      </c>
      <c r="AG977" s="41"/>
    </row>
    <row r="978" spans="1:33" s="40" customFormat="1" ht="30" customHeight="1">
      <c r="A978" s="17" t="s">
        <v>875</v>
      </c>
      <c r="B978" s="18">
        <v>33528004215</v>
      </c>
      <c r="C978" s="30" t="s">
        <v>1817</v>
      </c>
      <c r="D978" s="20" t="s">
        <v>14</v>
      </c>
      <c r="E978" s="21" t="s">
        <v>352</v>
      </c>
      <c r="F978" s="22" t="s">
        <v>1818</v>
      </c>
      <c r="G978" s="23">
        <v>9096.1</v>
      </c>
      <c r="H978" s="23">
        <v>0</v>
      </c>
      <c r="I978" s="23">
        <v>9096.1</v>
      </c>
      <c r="AG978" s="41"/>
    </row>
    <row r="979" spans="1:33" s="40" customFormat="1" ht="30" customHeight="1">
      <c r="A979" s="17" t="s">
        <v>647</v>
      </c>
      <c r="B979" s="18">
        <v>20305460200</v>
      </c>
      <c r="C979" s="30" t="s">
        <v>1819</v>
      </c>
      <c r="D979" s="20" t="s">
        <v>14</v>
      </c>
      <c r="E979" s="21" t="s">
        <v>352</v>
      </c>
      <c r="F979" s="22" t="s">
        <v>1820</v>
      </c>
      <c r="G979" s="23">
        <v>226.61</v>
      </c>
      <c r="H979" s="23">
        <v>0</v>
      </c>
      <c r="I979" s="23">
        <v>226.61</v>
      </c>
      <c r="AG979" s="41"/>
    </row>
    <row r="980" spans="1:33" s="40" customFormat="1" ht="30" customHeight="1">
      <c r="A980" s="17" t="s">
        <v>1821</v>
      </c>
      <c r="B980" s="18">
        <v>65030320210</v>
      </c>
      <c r="C980" s="30" t="s">
        <v>1819</v>
      </c>
      <c r="D980" s="20" t="s">
        <v>14</v>
      </c>
      <c r="E980" s="21" t="s">
        <v>352</v>
      </c>
      <c r="F980" s="22" t="s">
        <v>1822</v>
      </c>
      <c r="G980" s="23">
        <v>226.61</v>
      </c>
      <c r="H980" s="23">
        <v>0</v>
      </c>
      <c r="I980" s="23">
        <v>226.61</v>
      </c>
      <c r="AG980" s="41"/>
    </row>
    <row r="981" spans="1:33" s="40" customFormat="1" ht="30" customHeight="1">
      <c r="A981" s="17" t="s">
        <v>1823</v>
      </c>
      <c r="B981" s="18">
        <v>32856243000112</v>
      </c>
      <c r="C981" s="30" t="s">
        <v>1824</v>
      </c>
      <c r="D981" s="20" t="s">
        <v>40</v>
      </c>
      <c r="E981" s="21" t="s">
        <v>398</v>
      </c>
      <c r="F981" s="22" t="s">
        <v>1825</v>
      </c>
      <c r="G981" s="23">
        <v>34860</v>
      </c>
      <c r="H981" s="23">
        <v>0</v>
      </c>
      <c r="I981" s="23">
        <v>0</v>
      </c>
      <c r="AG981" s="41"/>
    </row>
    <row r="982" spans="1:33" s="40" customFormat="1" ht="30" customHeight="1">
      <c r="A982" s="17" t="s">
        <v>1823</v>
      </c>
      <c r="B982" s="18">
        <v>32856243000112</v>
      </c>
      <c r="C982" s="30" t="s">
        <v>1824</v>
      </c>
      <c r="D982" s="20" t="s">
        <v>40</v>
      </c>
      <c r="E982" s="21" t="s">
        <v>398</v>
      </c>
      <c r="F982" s="22" t="s">
        <v>1826</v>
      </c>
      <c r="G982" s="23">
        <v>1599</v>
      </c>
      <c r="H982" s="23">
        <v>0</v>
      </c>
      <c r="I982" s="23">
        <v>0</v>
      </c>
      <c r="AG982" s="41"/>
    </row>
    <row r="983" spans="1:33" s="40" customFormat="1" ht="30" customHeight="1">
      <c r="A983" s="17" t="s">
        <v>637</v>
      </c>
      <c r="B983" s="18">
        <v>1319640000121</v>
      </c>
      <c r="C983" s="30" t="s">
        <v>1827</v>
      </c>
      <c r="D983" s="20" t="s">
        <v>40</v>
      </c>
      <c r="E983" s="21" t="s">
        <v>402</v>
      </c>
      <c r="F983" s="22" t="s">
        <v>1828</v>
      </c>
      <c r="G983" s="23">
        <v>3240</v>
      </c>
      <c r="H983" s="23">
        <v>3240</v>
      </c>
      <c r="I983" s="23">
        <v>3240</v>
      </c>
      <c r="AG983" s="41"/>
    </row>
    <row r="984" spans="1:33" s="40" customFormat="1" ht="30" customHeight="1">
      <c r="A984" s="17" t="s">
        <v>1829</v>
      </c>
      <c r="B984" s="18">
        <v>4357638000135</v>
      </c>
      <c r="C984" s="30" t="s">
        <v>1827</v>
      </c>
      <c r="D984" s="20" t="s">
        <v>40</v>
      </c>
      <c r="E984" s="21" t="s">
        <v>402</v>
      </c>
      <c r="F984" s="22" t="s">
        <v>1830</v>
      </c>
      <c r="G984" s="23">
        <v>1697</v>
      </c>
      <c r="H984" s="23">
        <v>1697</v>
      </c>
      <c r="I984" s="23">
        <v>1697</v>
      </c>
      <c r="AG984" s="41"/>
    </row>
    <row r="985" spans="1:33" s="40" customFormat="1" ht="30" customHeight="1">
      <c r="A985" s="17" t="s">
        <v>1831</v>
      </c>
      <c r="B985" s="18">
        <v>7797967000195</v>
      </c>
      <c r="C985" s="30" t="s">
        <v>1832</v>
      </c>
      <c r="D985" s="20" t="s">
        <v>14</v>
      </c>
      <c r="E985" s="21" t="s">
        <v>960</v>
      </c>
      <c r="F985" s="22" t="s">
        <v>1833</v>
      </c>
      <c r="G985" s="23">
        <v>8700</v>
      </c>
      <c r="H985" s="23">
        <v>0</v>
      </c>
      <c r="I985" s="23">
        <v>0</v>
      </c>
      <c r="AG985" s="41"/>
    </row>
    <row r="986" spans="1:33" s="40" customFormat="1" ht="30" customHeight="1">
      <c r="A986" s="17" t="s">
        <v>105</v>
      </c>
      <c r="B986" s="18">
        <v>33000118000179</v>
      </c>
      <c r="C986" s="30" t="s">
        <v>1834</v>
      </c>
      <c r="D986" s="20" t="s">
        <v>14</v>
      </c>
      <c r="E986" s="21" t="s">
        <v>352</v>
      </c>
      <c r="F986" s="22" t="s">
        <v>1835</v>
      </c>
      <c r="G986" s="23">
        <v>26159.2</v>
      </c>
      <c r="H986" s="23">
        <v>0</v>
      </c>
      <c r="I986" s="23">
        <v>0</v>
      </c>
      <c r="AG986" s="41"/>
    </row>
    <row r="987" spans="1:33" s="40" customFormat="1" ht="30" customHeight="1">
      <c r="A987" s="17" t="s">
        <v>1836</v>
      </c>
      <c r="B987" s="18">
        <v>2381007580</v>
      </c>
      <c r="C987" s="30" t="s">
        <v>1837</v>
      </c>
      <c r="D987" s="20" t="s">
        <v>14</v>
      </c>
      <c r="E987" s="21" t="s">
        <v>352</v>
      </c>
      <c r="F987" s="22" t="s">
        <v>1838</v>
      </c>
      <c r="G987" s="23">
        <v>1000</v>
      </c>
      <c r="H987" s="23">
        <v>0</v>
      </c>
      <c r="I987" s="23">
        <v>1000</v>
      </c>
      <c r="AG987" s="41"/>
    </row>
    <row r="988" spans="1:33" s="40" customFormat="1" ht="30" customHeight="1">
      <c r="A988" s="17" t="s">
        <v>1836</v>
      </c>
      <c r="B988" s="18">
        <v>2381007580</v>
      </c>
      <c r="C988" s="30" t="s">
        <v>1837</v>
      </c>
      <c r="D988" s="20" t="s">
        <v>14</v>
      </c>
      <c r="E988" s="21" t="s">
        <v>352</v>
      </c>
      <c r="F988" s="22" t="s">
        <v>1839</v>
      </c>
      <c r="G988" s="23">
        <v>1000</v>
      </c>
      <c r="H988" s="23">
        <v>0</v>
      </c>
      <c r="I988" s="23">
        <v>1000</v>
      </c>
      <c r="AG988" s="41"/>
    </row>
    <row r="989" spans="1:33" s="40" customFormat="1" ht="30" customHeight="1">
      <c r="A989" s="17" t="s">
        <v>1840</v>
      </c>
      <c r="B989" s="18">
        <v>5555382000133</v>
      </c>
      <c r="C989" s="30" t="s">
        <v>1841</v>
      </c>
      <c r="D989" s="20" t="s">
        <v>14</v>
      </c>
      <c r="E989" s="21" t="s">
        <v>960</v>
      </c>
      <c r="F989" s="22" t="s">
        <v>1842</v>
      </c>
      <c r="G989" s="23">
        <v>18000</v>
      </c>
      <c r="H989" s="23">
        <v>0</v>
      </c>
      <c r="I989" s="23">
        <v>0</v>
      </c>
      <c r="AG989" s="41"/>
    </row>
    <row r="990" spans="1:33" s="40" customFormat="1" ht="30" customHeight="1">
      <c r="A990" s="17" t="s">
        <v>390</v>
      </c>
      <c r="B990" s="18">
        <v>31968260234</v>
      </c>
      <c r="C990" s="30" t="s">
        <v>1843</v>
      </c>
      <c r="D990" s="20" t="s">
        <v>14</v>
      </c>
      <c r="E990" s="21" t="s">
        <v>352</v>
      </c>
      <c r="F990" s="22" t="s">
        <v>1844</v>
      </c>
      <c r="G990" s="23">
        <v>226.61</v>
      </c>
      <c r="H990" s="23">
        <v>0</v>
      </c>
      <c r="I990" s="23">
        <v>226.61</v>
      </c>
      <c r="AG990" s="41"/>
    </row>
    <row r="991" spans="1:33" s="40" customFormat="1" ht="30" customHeight="1">
      <c r="A991" s="17" t="s">
        <v>243</v>
      </c>
      <c r="B991" s="18">
        <v>57144567268</v>
      </c>
      <c r="C991" s="30" t="s">
        <v>1843</v>
      </c>
      <c r="D991" s="20" t="s">
        <v>14</v>
      </c>
      <c r="E991" s="21" t="s">
        <v>352</v>
      </c>
      <c r="F991" s="22" t="s">
        <v>1845</v>
      </c>
      <c r="G991" s="23">
        <v>226.61</v>
      </c>
      <c r="H991" s="23">
        <v>0</v>
      </c>
      <c r="I991" s="23">
        <v>226.61</v>
      </c>
      <c r="AG991" s="41"/>
    </row>
    <row r="992" spans="1:33" s="40" customFormat="1" ht="30" customHeight="1">
      <c r="A992" s="17" t="s">
        <v>211</v>
      </c>
      <c r="B992" s="18">
        <v>61605522287</v>
      </c>
      <c r="C992" s="30" t="s">
        <v>1843</v>
      </c>
      <c r="D992" s="20" t="s">
        <v>14</v>
      </c>
      <c r="E992" s="21" t="s">
        <v>352</v>
      </c>
      <c r="F992" s="22" t="s">
        <v>1846</v>
      </c>
      <c r="G992" s="23">
        <v>226.61</v>
      </c>
      <c r="H992" s="23">
        <v>0</v>
      </c>
      <c r="I992" s="23">
        <v>226.61</v>
      </c>
      <c r="AG992" s="41"/>
    </row>
    <row r="993" spans="1:33" s="40" customFormat="1" ht="30" customHeight="1">
      <c r="A993" s="17" t="s">
        <v>1847</v>
      </c>
      <c r="B993" s="18">
        <v>59296941253</v>
      </c>
      <c r="C993" s="30" t="s">
        <v>1843</v>
      </c>
      <c r="D993" s="20" t="s">
        <v>14</v>
      </c>
      <c r="E993" s="21" t="s">
        <v>352</v>
      </c>
      <c r="F993" s="22" t="s">
        <v>1848</v>
      </c>
      <c r="G993" s="23">
        <v>226.61</v>
      </c>
      <c r="H993" s="23">
        <v>0</v>
      </c>
      <c r="I993" s="23">
        <v>226.61</v>
      </c>
      <c r="AG993" s="41"/>
    </row>
    <row r="994" spans="1:33" s="40" customFormat="1" ht="30" customHeight="1">
      <c r="A994" s="17" t="s">
        <v>390</v>
      </c>
      <c r="B994" s="18">
        <v>31968260234</v>
      </c>
      <c r="C994" s="30" t="s">
        <v>1849</v>
      </c>
      <c r="D994" s="20" t="s">
        <v>14</v>
      </c>
      <c r="E994" s="21" t="s">
        <v>352</v>
      </c>
      <c r="F994" s="22" t="s">
        <v>1850</v>
      </c>
      <c r="G994" s="23">
        <v>226.61</v>
      </c>
      <c r="H994" s="23">
        <v>0</v>
      </c>
      <c r="I994" s="23">
        <v>226.61</v>
      </c>
      <c r="AG994" s="41"/>
    </row>
    <row r="995" spans="1:33" s="40" customFormat="1" ht="30" customHeight="1">
      <c r="A995" s="17" t="s">
        <v>243</v>
      </c>
      <c r="B995" s="18">
        <v>57144567268</v>
      </c>
      <c r="C995" s="30" t="s">
        <v>1849</v>
      </c>
      <c r="D995" s="20" t="s">
        <v>14</v>
      </c>
      <c r="E995" s="21" t="s">
        <v>352</v>
      </c>
      <c r="F995" s="22" t="s">
        <v>1851</v>
      </c>
      <c r="G995" s="23">
        <v>226.61</v>
      </c>
      <c r="H995" s="23">
        <v>0</v>
      </c>
      <c r="I995" s="23">
        <v>226.61</v>
      </c>
      <c r="AG995" s="41"/>
    </row>
    <row r="996" spans="1:33" s="40" customFormat="1" ht="30" customHeight="1">
      <c r="A996" s="17" t="s">
        <v>211</v>
      </c>
      <c r="B996" s="18">
        <v>61605522287</v>
      </c>
      <c r="C996" s="30" t="s">
        <v>1849</v>
      </c>
      <c r="D996" s="20" t="s">
        <v>14</v>
      </c>
      <c r="E996" s="21" t="s">
        <v>352</v>
      </c>
      <c r="F996" s="22" t="s">
        <v>1852</v>
      </c>
      <c r="G996" s="23">
        <v>226.61</v>
      </c>
      <c r="H996" s="23">
        <v>0</v>
      </c>
      <c r="I996" s="23">
        <v>226.61</v>
      </c>
      <c r="AG996" s="41"/>
    </row>
    <row r="997" spans="1:33" s="40" customFormat="1" ht="30" customHeight="1">
      <c r="A997" s="17" t="s">
        <v>1277</v>
      </c>
      <c r="B997" s="18">
        <v>27985750000116</v>
      </c>
      <c r="C997" s="30" t="s">
        <v>1853</v>
      </c>
      <c r="D997" s="20" t="s">
        <v>40</v>
      </c>
      <c r="E997" s="21" t="s">
        <v>398</v>
      </c>
      <c r="F997" s="22" t="s">
        <v>1854</v>
      </c>
      <c r="G997" s="23">
        <v>827.49</v>
      </c>
      <c r="H997" s="23">
        <v>0</v>
      </c>
      <c r="I997" s="23">
        <v>827.49</v>
      </c>
      <c r="AG997" s="41"/>
    </row>
    <row r="998" spans="1:33" s="40" customFormat="1" ht="30" customHeight="1">
      <c r="A998" s="17" t="s">
        <v>1347</v>
      </c>
      <c r="B998" s="18">
        <v>17615848000128</v>
      </c>
      <c r="C998" s="30" t="s">
        <v>1853</v>
      </c>
      <c r="D998" s="20" t="s">
        <v>40</v>
      </c>
      <c r="E998" s="21" t="s">
        <v>398</v>
      </c>
      <c r="F998" s="22" t="s">
        <v>1855</v>
      </c>
      <c r="G998" s="23">
        <v>180</v>
      </c>
      <c r="H998" s="23">
        <v>0</v>
      </c>
      <c r="I998" s="23">
        <v>0</v>
      </c>
      <c r="AG998" s="41"/>
    </row>
    <row r="999" spans="1:33" s="40" customFormat="1" ht="30" customHeight="1">
      <c r="A999" s="17" t="s">
        <v>1382</v>
      </c>
      <c r="B999" s="18">
        <v>74021842934</v>
      </c>
      <c r="C999" s="30" t="s">
        <v>1856</v>
      </c>
      <c r="D999" s="20" t="s">
        <v>14</v>
      </c>
      <c r="E999" s="21" t="s">
        <v>352</v>
      </c>
      <c r="F999" s="22" t="s">
        <v>1857</v>
      </c>
      <c r="G999" s="23">
        <v>226.61</v>
      </c>
      <c r="H999" s="23">
        <v>0</v>
      </c>
      <c r="I999" s="23">
        <v>226.61</v>
      </c>
      <c r="AG999" s="41"/>
    </row>
    <row r="1000" spans="1:33" s="40" customFormat="1" ht="30" customHeight="1">
      <c r="A1000" s="17" t="s">
        <v>1821</v>
      </c>
      <c r="B1000" s="18">
        <v>65030320210</v>
      </c>
      <c r="C1000" s="30" t="s">
        <v>1856</v>
      </c>
      <c r="D1000" s="20" t="s">
        <v>14</v>
      </c>
      <c r="E1000" s="21" t="s">
        <v>352</v>
      </c>
      <c r="F1000" s="22" t="s">
        <v>1858</v>
      </c>
      <c r="G1000" s="23">
        <v>226.61</v>
      </c>
      <c r="H1000" s="23">
        <v>0</v>
      </c>
      <c r="I1000" s="23">
        <v>226.61</v>
      </c>
      <c r="AG1000" s="41"/>
    </row>
    <row r="1001" spans="1:33" s="40" customFormat="1" ht="30" customHeight="1">
      <c r="A1001" s="17" t="s">
        <v>293</v>
      </c>
      <c r="B1001" s="18">
        <v>29979036001031</v>
      </c>
      <c r="C1001" s="30" t="s">
        <v>1859</v>
      </c>
      <c r="D1001" s="20" t="s">
        <v>14</v>
      </c>
      <c r="E1001" s="21" t="s">
        <v>352</v>
      </c>
      <c r="F1001" s="22" t="s">
        <v>1860</v>
      </c>
      <c r="G1001" s="23">
        <v>454.47</v>
      </c>
      <c r="H1001" s="23">
        <v>0</v>
      </c>
      <c r="I1001" s="23">
        <v>454.47</v>
      </c>
      <c r="AG1001" s="41"/>
    </row>
    <row r="1002" spans="1:33" s="40" customFormat="1" ht="30" customHeight="1">
      <c r="A1002" s="17" t="s">
        <v>1861</v>
      </c>
      <c r="B1002" s="18">
        <v>8045818000132</v>
      </c>
      <c r="C1002" s="30" t="s">
        <v>1862</v>
      </c>
      <c r="D1002" s="20" t="s">
        <v>40</v>
      </c>
      <c r="E1002" s="21" t="s">
        <v>402</v>
      </c>
      <c r="F1002" s="22" t="s">
        <v>1863</v>
      </c>
      <c r="G1002" s="23">
        <v>1303</v>
      </c>
      <c r="H1002" s="23">
        <v>0</v>
      </c>
      <c r="I1002" s="23">
        <v>0</v>
      </c>
      <c r="AG1002" s="41"/>
    </row>
    <row r="1003" spans="1:33" s="40" customFormat="1" ht="30" customHeight="1">
      <c r="A1003" s="17" t="s">
        <v>1864</v>
      </c>
      <c r="B1003" s="18">
        <v>31144653000178</v>
      </c>
      <c r="C1003" s="30" t="s">
        <v>1865</v>
      </c>
      <c r="D1003" s="20" t="s">
        <v>40</v>
      </c>
      <c r="E1003" s="21" t="s">
        <v>402</v>
      </c>
      <c r="F1003" s="22" t="s">
        <v>1866</v>
      </c>
      <c r="G1003" s="23">
        <v>370</v>
      </c>
      <c r="H1003" s="23">
        <v>0</v>
      </c>
      <c r="I1003" s="23">
        <v>0</v>
      </c>
      <c r="AG1003" s="41"/>
    </row>
    <row r="1004" spans="1:33" s="40" customFormat="1" ht="30" customHeight="1">
      <c r="A1004" s="17" t="s">
        <v>1823</v>
      </c>
      <c r="B1004" s="18">
        <v>32856243000112</v>
      </c>
      <c r="C1004" s="30" t="s">
        <v>1867</v>
      </c>
      <c r="D1004" s="20" t="s">
        <v>40</v>
      </c>
      <c r="E1004" s="21" t="s">
        <v>402</v>
      </c>
      <c r="F1004" s="22" t="s">
        <v>1868</v>
      </c>
      <c r="G1004" s="23">
        <v>375</v>
      </c>
      <c r="H1004" s="23">
        <v>375</v>
      </c>
      <c r="I1004" s="23">
        <v>375</v>
      </c>
      <c r="AG1004" s="41"/>
    </row>
    <row r="1005" spans="1:33" s="40" customFormat="1" ht="30" customHeight="1">
      <c r="A1005" s="17" t="s">
        <v>1869</v>
      </c>
      <c r="B1005" s="18">
        <v>5207424000145</v>
      </c>
      <c r="C1005" s="30" t="s">
        <v>1865</v>
      </c>
      <c r="D1005" s="20" t="s">
        <v>40</v>
      </c>
      <c r="E1005" s="21" t="s">
        <v>402</v>
      </c>
      <c r="F1005" s="22" t="s">
        <v>1870</v>
      </c>
      <c r="G1005" s="23">
        <v>1647</v>
      </c>
      <c r="H1005" s="23">
        <v>1647</v>
      </c>
      <c r="I1005" s="23">
        <v>1647</v>
      </c>
      <c r="AG1005" s="41"/>
    </row>
    <row r="1006" spans="1:33" s="40" customFormat="1" ht="30" customHeight="1">
      <c r="A1006" s="17" t="s">
        <v>460</v>
      </c>
      <c r="B1006" s="18">
        <v>14756414000150</v>
      </c>
      <c r="C1006" s="30" t="s">
        <v>1871</v>
      </c>
      <c r="D1006" s="20" t="s">
        <v>40</v>
      </c>
      <c r="E1006" s="21" t="s">
        <v>398</v>
      </c>
      <c r="F1006" s="22" t="s">
        <v>1872</v>
      </c>
      <c r="G1006" s="23">
        <v>104.49</v>
      </c>
      <c r="H1006" s="23">
        <v>104.49</v>
      </c>
      <c r="I1006" s="23">
        <v>104.49</v>
      </c>
      <c r="AG1006" s="41"/>
    </row>
    <row r="1007" spans="1:33" s="40" customFormat="1" ht="30" customHeight="1">
      <c r="A1007" s="17" t="s">
        <v>12</v>
      </c>
      <c r="B1007" s="18">
        <v>3146650215</v>
      </c>
      <c r="C1007" s="30" t="s">
        <v>1873</v>
      </c>
      <c r="D1007" s="20" t="s">
        <v>14</v>
      </c>
      <c r="E1007" s="21" t="s">
        <v>402</v>
      </c>
      <c r="F1007" s="22" t="s">
        <v>1874</v>
      </c>
      <c r="G1007" s="23">
        <v>16427.79</v>
      </c>
      <c r="H1007" s="23">
        <v>5475.93</v>
      </c>
      <c r="I1007" s="23">
        <f>5475.93+5475.93+5475.93</f>
        <v>16427.79</v>
      </c>
      <c r="AG1007" s="41"/>
    </row>
    <row r="1008" spans="1:33" s="40" customFormat="1" ht="30" customHeight="1">
      <c r="A1008" s="17" t="s">
        <v>469</v>
      </c>
      <c r="B1008" s="18">
        <v>5491663000170</v>
      </c>
      <c r="C1008" s="30" t="s">
        <v>1875</v>
      </c>
      <c r="D1008" s="20" t="s">
        <v>40</v>
      </c>
      <c r="E1008" s="21" t="s">
        <v>398</v>
      </c>
      <c r="F1008" s="22" t="s">
        <v>1876</v>
      </c>
      <c r="G1008" s="23">
        <v>340</v>
      </c>
      <c r="H1008" s="23">
        <v>0</v>
      </c>
      <c r="I1008" s="23">
        <v>0</v>
      </c>
      <c r="AG1008" s="41"/>
    </row>
    <row r="1009" spans="1:33" s="40" customFormat="1" ht="30" customHeight="1">
      <c r="A1009" s="17" t="s">
        <v>460</v>
      </c>
      <c r="B1009" s="18">
        <v>14756414000150</v>
      </c>
      <c r="C1009" s="30" t="s">
        <v>1877</v>
      </c>
      <c r="D1009" s="20" t="s">
        <v>40</v>
      </c>
      <c r="E1009" s="21" t="s">
        <v>398</v>
      </c>
      <c r="F1009" s="22" t="s">
        <v>1878</v>
      </c>
      <c r="G1009" s="23">
        <v>313.47</v>
      </c>
      <c r="H1009" s="23">
        <v>313.47</v>
      </c>
      <c r="I1009" s="23">
        <v>313.47</v>
      </c>
      <c r="AG1009" s="41"/>
    </row>
    <row r="1010" spans="1:33" s="40" customFormat="1" ht="30" customHeight="1">
      <c r="A1010" s="17" t="s">
        <v>251</v>
      </c>
      <c r="B1010" s="18">
        <v>52979199249</v>
      </c>
      <c r="C1010" s="30" t="s">
        <v>1879</v>
      </c>
      <c r="D1010" s="20" t="s">
        <v>14</v>
      </c>
      <c r="E1010" s="21" t="s">
        <v>352</v>
      </c>
      <c r="F1010" s="22" t="s">
        <v>1880</v>
      </c>
      <c r="G1010" s="23">
        <v>226.61</v>
      </c>
      <c r="H1010" s="23">
        <v>0</v>
      </c>
      <c r="I1010" s="23">
        <v>226.61</v>
      </c>
      <c r="AG1010" s="41"/>
    </row>
    <row r="1011" spans="1:33" s="40" customFormat="1" ht="30" customHeight="1">
      <c r="A1011" s="17" t="s">
        <v>1881</v>
      </c>
      <c r="B1011" s="18">
        <v>59941910278</v>
      </c>
      <c r="C1011" s="30" t="s">
        <v>1879</v>
      </c>
      <c r="D1011" s="20" t="s">
        <v>14</v>
      </c>
      <c r="E1011" s="21" t="s">
        <v>352</v>
      </c>
      <c r="F1011" s="22" t="s">
        <v>1882</v>
      </c>
      <c r="G1011" s="23">
        <v>226.61</v>
      </c>
      <c r="H1011" s="23">
        <v>0</v>
      </c>
      <c r="I1011" s="23">
        <v>226.61</v>
      </c>
      <c r="AG1011" s="41"/>
    </row>
    <row r="1012" spans="1:33" s="40" customFormat="1" ht="30" customHeight="1">
      <c r="A1012" s="17" t="s">
        <v>460</v>
      </c>
      <c r="B1012" s="18">
        <v>14756414000150</v>
      </c>
      <c r="C1012" s="30" t="s">
        <v>1883</v>
      </c>
      <c r="D1012" s="20" t="s">
        <v>40</v>
      </c>
      <c r="E1012" s="21" t="s">
        <v>398</v>
      </c>
      <c r="F1012" s="22" t="s">
        <v>1884</v>
      </c>
      <c r="G1012" s="23">
        <v>733.02</v>
      </c>
      <c r="H1012" s="23">
        <v>733.02</v>
      </c>
      <c r="I1012" s="23">
        <v>733.02</v>
      </c>
      <c r="AG1012" s="41"/>
    </row>
    <row r="1013" spans="1:33" s="40" customFormat="1" ht="30" customHeight="1">
      <c r="A1013" s="17" t="s">
        <v>1034</v>
      </c>
      <c r="B1013" s="18">
        <v>5342580000119</v>
      </c>
      <c r="C1013" s="30" t="s">
        <v>1885</v>
      </c>
      <c r="D1013" s="20" t="s">
        <v>40</v>
      </c>
      <c r="E1013" s="21" t="s">
        <v>398</v>
      </c>
      <c r="F1013" s="22" t="s">
        <v>1886</v>
      </c>
      <c r="G1013" s="23">
        <v>304920</v>
      </c>
      <c r="H1013" s="23">
        <v>138204.72</v>
      </c>
      <c r="I1013" s="23">
        <v>138204.72</v>
      </c>
      <c r="AG1013" s="41"/>
    </row>
    <row r="1014" spans="1:33" s="40" customFormat="1" ht="30" customHeight="1">
      <c r="A1014" s="17" t="s">
        <v>634</v>
      </c>
      <c r="B1014" s="18">
        <v>17207460000198</v>
      </c>
      <c r="C1014" s="30" t="s">
        <v>1887</v>
      </c>
      <c r="D1014" s="20" t="s">
        <v>40</v>
      </c>
      <c r="E1014" s="21" t="s">
        <v>398</v>
      </c>
      <c r="F1014" s="22" t="s">
        <v>1888</v>
      </c>
      <c r="G1014" s="23">
        <v>983.6</v>
      </c>
      <c r="H1014" s="23">
        <v>983.6</v>
      </c>
      <c r="I1014" s="23">
        <v>983.6</v>
      </c>
      <c r="AG1014" s="41"/>
    </row>
    <row r="1015" spans="1:33" s="40" customFormat="1" ht="30" customHeight="1">
      <c r="A1015" s="17" t="s">
        <v>472</v>
      </c>
      <c r="B1015" s="18">
        <v>13014296000141</v>
      </c>
      <c r="C1015" s="30" t="s">
        <v>1889</v>
      </c>
      <c r="D1015" s="20" t="s">
        <v>40</v>
      </c>
      <c r="E1015" s="21" t="s">
        <v>398</v>
      </c>
      <c r="F1015" s="22" t="s">
        <v>1890</v>
      </c>
      <c r="G1015" s="23">
        <v>238</v>
      </c>
      <c r="H1015" s="23">
        <v>0</v>
      </c>
      <c r="I1015" s="23">
        <v>0</v>
      </c>
      <c r="AG1015" s="41"/>
    </row>
    <row r="1016" spans="1:33" s="40" customFormat="1" ht="30" customHeight="1">
      <c r="A1016" s="17" t="s">
        <v>460</v>
      </c>
      <c r="B1016" s="18">
        <v>14756414000150</v>
      </c>
      <c r="C1016" s="30" t="s">
        <v>1891</v>
      </c>
      <c r="D1016" s="20" t="s">
        <v>40</v>
      </c>
      <c r="E1016" s="21" t="s">
        <v>398</v>
      </c>
      <c r="F1016" s="22" t="s">
        <v>1892</v>
      </c>
      <c r="G1016" s="23">
        <v>104.49</v>
      </c>
      <c r="H1016" s="23">
        <v>104.49</v>
      </c>
      <c r="I1016" s="23">
        <v>104.49</v>
      </c>
      <c r="AG1016" s="41"/>
    </row>
    <row r="1017" spans="1:33" s="40" customFormat="1" ht="30" customHeight="1">
      <c r="A1017" s="17" t="s">
        <v>267</v>
      </c>
      <c r="B1017" s="18" t="s">
        <v>268</v>
      </c>
      <c r="C1017" s="30" t="s">
        <v>1893</v>
      </c>
      <c r="D1017" s="20" t="s">
        <v>14</v>
      </c>
      <c r="E1017" s="21" t="s">
        <v>352</v>
      </c>
      <c r="F1017" s="22" t="s">
        <v>1894</v>
      </c>
      <c r="G1017" s="23">
        <v>1438927.4</v>
      </c>
      <c r="H1017" s="23">
        <v>0</v>
      </c>
      <c r="I1017" s="23">
        <v>1438927.4</v>
      </c>
      <c r="AG1017" s="41"/>
    </row>
    <row r="1018" spans="1:33" s="40" customFormat="1" ht="30" customHeight="1">
      <c r="A1018" s="17" t="s">
        <v>227</v>
      </c>
      <c r="B1018" s="18">
        <v>65412150225</v>
      </c>
      <c r="C1018" s="30" t="s">
        <v>1895</v>
      </c>
      <c r="D1018" s="20" t="s">
        <v>14</v>
      </c>
      <c r="E1018" s="21" t="s">
        <v>352</v>
      </c>
      <c r="F1018" s="22" t="s">
        <v>1896</v>
      </c>
      <c r="G1018" s="23">
        <v>1133.05</v>
      </c>
      <c r="H1018" s="23">
        <v>0</v>
      </c>
      <c r="I1018" s="23">
        <v>1133.05</v>
      </c>
      <c r="AG1018" s="41"/>
    </row>
    <row r="1019" spans="1:33" s="40" customFormat="1" ht="30" customHeight="1">
      <c r="A1019" s="17" t="s">
        <v>1897</v>
      </c>
      <c r="B1019" s="18">
        <v>34606483253</v>
      </c>
      <c r="C1019" s="30" t="s">
        <v>1898</v>
      </c>
      <c r="D1019" s="20" t="s">
        <v>14</v>
      </c>
      <c r="E1019" s="21" t="s">
        <v>352</v>
      </c>
      <c r="F1019" s="22" t="s">
        <v>1899</v>
      </c>
      <c r="G1019" s="23">
        <v>6798.3</v>
      </c>
      <c r="H1019" s="23">
        <v>0</v>
      </c>
      <c r="I1019" s="23">
        <v>6798.3</v>
      </c>
      <c r="AG1019" s="41"/>
    </row>
    <row r="1020" spans="1:33" s="40" customFormat="1" ht="30" customHeight="1">
      <c r="A1020" s="17" t="s">
        <v>483</v>
      </c>
      <c r="B1020" s="18">
        <v>73203661268</v>
      </c>
      <c r="C1020" s="30" t="s">
        <v>1900</v>
      </c>
      <c r="D1020" s="20" t="s">
        <v>14</v>
      </c>
      <c r="E1020" s="21" t="s">
        <v>352</v>
      </c>
      <c r="F1020" s="22" t="s">
        <v>1901</v>
      </c>
      <c r="G1020" s="23">
        <v>64.09</v>
      </c>
      <c r="H1020" s="23">
        <v>0</v>
      </c>
      <c r="I1020" s="23">
        <v>64.09</v>
      </c>
      <c r="AG1020" s="41"/>
    </row>
    <row r="1021" spans="1:33" s="40" customFormat="1" ht="30" customHeight="1">
      <c r="A1021" s="17" t="s">
        <v>865</v>
      </c>
      <c r="B1021" s="18">
        <v>40432544000147</v>
      </c>
      <c r="C1021" s="30" t="s">
        <v>1902</v>
      </c>
      <c r="D1021" s="20" t="s">
        <v>14</v>
      </c>
      <c r="E1021" s="21" t="s">
        <v>352</v>
      </c>
      <c r="F1021" s="22" t="s">
        <v>1903</v>
      </c>
      <c r="G1021" s="23">
        <v>47.37</v>
      </c>
      <c r="H1021" s="23">
        <v>0</v>
      </c>
      <c r="I1021" s="23">
        <v>47.37</v>
      </c>
      <c r="AG1021" s="41"/>
    </row>
    <row r="1022" spans="1:33" s="40" customFormat="1" ht="30" customHeight="1">
      <c r="A1022" s="17" t="s">
        <v>865</v>
      </c>
      <c r="B1022" s="18">
        <v>40432544000147</v>
      </c>
      <c r="C1022" s="30" t="s">
        <v>1902</v>
      </c>
      <c r="D1022" s="20" t="s">
        <v>14</v>
      </c>
      <c r="E1022" s="21" t="s">
        <v>352</v>
      </c>
      <c r="F1022" s="22" t="s">
        <v>1904</v>
      </c>
      <c r="G1022" s="23">
        <v>26.99</v>
      </c>
      <c r="H1022" s="23">
        <v>0</v>
      </c>
      <c r="I1022" s="23">
        <v>26.99</v>
      </c>
      <c r="AG1022" s="41"/>
    </row>
    <row r="1023" spans="1:33" s="40" customFormat="1" ht="30" customHeight="1">
      <c r="A1023" s="17" t="s">
        <v>1905</v>
      </c>
      <c r="B1023" s="18">
        <v>81243735001977</v>
      </c>
      <c r="C1023" s="30" t="s">
        <v>1906</v>
      </c>
      <c r="D1023" s="20" t="s">
        <v>40</v>
      </c>
      <c r="E1023" s="21" t="s">
        <v>398</v>
      </c>
      <c r="F1023" s="22" t="s">
        <v>1907</v>
      </c>
      <c r="G1023" s="23">
        <v>317660</v>
      </c>
      <c r="H1023" s="23">
        <v>0</v>
      </c>
      <c r="I1023" s="23">
        <v>0</v>
      </c>
      <c r="AG1023" s="41"/>
    </row>
    <row r="1024" spans="1:33" s="40" customFormat="1" ht="30" customHeight="1">
      <c r="A1024" s="17" t="s">
        <v>1908</v>
      </c>
      <c r="B1024" s="18">
        <v>4602789000101</v>
      </c>
      <c r="C1024" s="30" t="s">
        <v>1909</v>
      </c>
      <c r="D1024" s="20" t="s">
        <v>40</v>
      </c>
      <c r="E1024" s="21" t="s">
        <v>398</v>
      </c>
      <c r="F1024" s="22" t="s">
        <v>1910</v>
      </c>
      <c r="G1024" s="23">
        <v>251320</v>
      </c>
      <c r="H1024" s="23">
        <v>0</v>
      </c>
      <c r="I1024" s="23">
        <v>0</v>
      </c>
      <c r="AG1024" s="41"/>
    </row>
    <row r="1025" spans="1:33" s="40" customFormat="1" ht="30" customHeight="1">
      <c r="A1025" s="17" t="s">
        <v>650</v>
      </c>
      <c r="B1025" s="18">
        <v>37451596249</v>
      </c>
      <c r="C1025" s="30" t="s">
        <v>1911</v>
      </c>
      <c r="D1025" s="20" t="s">
        <v>14</v>
      </c>
      <c r="E1025" s="21" t="s">
        <v>352</v>
      </c>
      <c r="F1025" s="22" t="s">
        <v>1912</v>
      </c>
      <c r="G1025" s="23">
        <v>226.61</v>
      </c>
      <c r="H1025" s="23">
        <v>0</v>
      </c>
      <c r="I1025" s="23">
        <v>226.61</v>
      </c>
      <c r="AG1025" s="41"/>
    </row>
    <row r="1026" spans="1:33" s="40" customFormat="1" ht="30" customHeight="1">
      <c r="A1026" s="17" t="s">
        <v>1913</v>
      </c>
      <c r="B1026" s="18">
        <v>68450249287</v>
      </c>
      <c r="C1026" s="30" t="s">
        <v>1911</v>
      </c>
      <c r="D1026" s="20" t="s">
        <v>14</v>
      </c>
      <c r="E1026" s="21" t="s">
        <v>352</v>
      </c>
      <c r="F1026" s="22" t="s">
        <v>1914</v>
      </c>
      <c r="G1026" s="23">
        <v>226.61</v>
      </c>
      <c r="H1026" s="23">
        <v>0</v>
      </c>
      <c r="I1026" s="23">
        <v>226.61</v>
      </c>
      <c r="AG1026" s="41"/>
    </row>
    <row r="1027" spans="1:33" s="40" customFormat="1" ht="30" customHeight="1">
      <c r="A1027" s="17" t="s">
        <v>472</v>
      </c>
      <c r="B1027" s="18">
        <v>13014296000141</v>
      </c>
      <c r="C1027" s="30" t="s">
        <v>1915</v>
      </c>
      <c r="D1027" s="20" t="s">
        <v>40</v>
      </c>
      <c r="E1027" s="21" t="s">
        <v>398</v>
      </c>
      <c r="F1027" s="22" t="s">
        <v>1916</v>
      </c>
      <c r="G1027" s="23">
        <v>2890</v>
      </c>
      <c r="H1027" s="23">
        <v>0</v>
      </c>
      <c r="I1027" s="23">
        <v>0</v>
      </c>
      <c r="AG1027" s="41"/>
    </row>
    <row r="1028" spans="1:33" s="40" customFormat="1" ht="30" customHeight="1">
      <c r="A1028" s="17" t="s">
        <v>865</v>
      </c>
      <c r="B1028" s="18">
        <v>40432544000147</v>
      </c>
      <c r="C1028" s="30" t="s">
        <v>1917</v>
      </c>
      <c r="D1028" s="20" t="s">
        <v>14</v>
      </c>
      <c r="E1028" s="21" t="s">
        <v>352</v>
      </c>
      <c r="F1028" s="22" t="s">
        <v>1918</v>
      </c>
      <c r="G1028" s="23">
        <v>12.37</v>
      </c>
      <c r="H1028" s="23">
        <v>0</v>
      </c>
      <c r="I1028" s="23">
        <v>12.37</v>
      </c>
      <c r="AG1028" s="41"/>
    </row>
    <row r="1029" spans="1:33" s="40" customFormat="1" ht="30" customHeight="1">
      <c r="A1029" s="17" t="s">
        <v>1919</v>
      </c>
      <c r="B1029" s="18">
        <v>4547497000113</v>
      </c>
      <c r="C1029" s="30" t="s">
        <v>1920</v>
      </c>
      <c r="D1029" s="20" t="s">
        <v>40</v>
      </c>
      <c r="E1029" s="21" t="s">
        <v>398</v>
      </c>
      <c r="F1029" s="22" t="s">
        <v>1921</v>
      </c>
      <c r="G1029" s="23">
        <v>2100</v>
      </c>
      <c r="H1029" s="23">
        <v>2100</v>
      </c>
      <c r="I1029" s="23">
        <v>2100</v>
      </c>
      <c r="AG1029" s="41"/>
    </row>
    <row r="1030" spans="1:33" s="40" customFormat="1" ht="30" customHeight="1">
      <c r="A1030" s="17" t="s">
        <v>417</v>
      </c>
      <c r="B1030" s="18">
        <v>18670960000124</v>
      </c>
      <c r="C1030" s="30" t="s">
        <v>1922</v>
      </c>
      <c r="D1030" s="20" t="s">
        <v>40</v>
      </c>
      <c r="E1030" s="21" t="s">
        <v>398</v>
      </c>
      <c r="F1030" s="22" t="s">
        <v>1923</v>
      </c>
      <c r="G1030" s="23">
        <v>10000</v>
      </c>
      <c r="H1030" s="23">
        <v>0</v>
      </c>
      <c r="I1030" s="23">
        <v>0</v>
      </c>
      <c r="AG1030" s="41"/>
    </row>
    <row r="1031" spans="1:33" s="40" customFormat="1" ht="30" customHeight="1">
      <c r="A1031" s="17" t="s">
        <v>1924</v>
      </c>
      <c r="B1031" s="18">
        <v>23012404000109</v>
      </c>
      <c r="C1031" s="30" t="s">
        <v>1925</v>
      </c>
      <c r="D1031" s="20" t="s">
        <v>40</v>
      </c>
      <c r="E1031" s="21" t="s">
        <v>398</v>
      </c>
      <c r="F1031" s="22" t="s">
        <v>1926</v>
      </c>
      <c r="G1031" s="23">
        <v>10653</v>
      </c>
      <c r="H1031" s="23">
        <v>0</v>
      </c>
      <c r="I1031" s="23">
        <v>10653</v>
      </c>
      <c r="AG1031" s="41"/>
    </row>
    <row r="1032" spans="1:33" s="40" customFormat="1" ht="30" customHeight="1">
      <c r="A1032" s="17" t="s">
        <v>1924</v>
      </c>
      <c r="B1032" s="18">
        <v>23012404000109</v>
      </c>
      <c r="C1032" s="30" t="s">
        <v>1927</v>
      </c>
      <c r="D1032" s="20" t="s">
        <v>40</v>
      </c>
      <c r="E1032" s="21" t="s">
        <v>398</v>
      </c>
      <c r="F1032" s="22" t="s">
        <v>1928</v>
      </c>
      <c r="G1032" s="23">
        <v>4905.3</v>
      </c>
      <c r="H1032" s="23">
        <v>0</v>
      </c>
      <c r="I1032" s="23">
        <v>4905.3</v>
      </c>
      <c r="AG1032" s="41"/>
    </row>
    <row r="1033" spans="1:33" s="40" customFormat="1" ht="30" customHeight="1">
      <c r="A1033" s="17" t="s">
        <v>1924</v>
      </c>
      <c r="B1033" s="18">
        <v>23012404000109</v>
      </c>
      <c r="C1033" s="30" t="s">
        <v>1929</v>
      </c>
      <c r="D1033" s="20" t="s">
        <v>40</v>
      </c>
      <c r="E1033" s="21" t="s">
        <v>398</v>
      </c>
      <c r="F1033" s="22" t="s">
        <v>1930</v>
      </c>
      <c r="G1033" s="23">
        <v>561.64</v>
      </c>
      <c r="H1033" s="23">
        <v>561.64</v>
      </c>
      <c r="I1033" s="23">
        <v>561.64</v>
      </c>
      <c r="AG1033" s="41"/>
    </row>
    <row r="1034" spans="1:33" s="40" customFormat="1" ht="30" customHeight="1">
      <c r="A1034" s="17" t="s">
        <v>1931</v>
      </c>
      <c r="B1034" s="18">
        <v>71425985220</v>
      </c>
      <c r="C1034" s="30" t="s">
        <v>1932</v>
      </c>
      <c r="D1034" s="20" t="s">
        <v>14</v>
      </c>
      <c r="E1034" s="21" t="s">
        <v>352</v>
      </c>
      <c r="F1034" s="22" t="s">
        <v>1933</v>
      </c>
      <c r="G1034" s="23">
        <v>1000</v>
      </c>
      <c r="H1034" s="23">
        <v>0</v>
      </c>
      <c r="I1034" s="23">
        <v>1000</v>
      </c>
      <c r="AG1034" s="41"/>
    </row>
    <row r="1035" spans="1:33" s="40" customFormat="1" ht="30" customHeight="1">
      <c r="A1035" s="17" t="s">
        <v>1931</v>
      </c>
      <c r="B1035" s="18">
        <v>71425985220</v>
      </c>
      <c r="C1035" s="30" t="s">
        <v>1932</v>
      </c>
      <c r="D1035" s="20" t="s">
        <v>14</v>
      </c>
      <c r="E1035" s="21" t="s">
        <v>352</v>
      </c>
      <c r="F1035" s="22" t="s">
        <v>1934</v>
      </c>
      <c r="G1035" s="23">
        <v>4000</v>
      </c>
      <c r="H1035" s="23">
        <v>0</v>
      </c>
      <c r="I1035" s="23">
        <v>4000</v>
      </c>
      <c r="AG1035" s="41"/>
    </row>
    <row r="1036" spans="1:33" s="40" customFormat="1" ht="30" customHeight="1">
      <c r="A1036" s="17" t="s">
        <v>1290</v>
      </c>
      <c r="B1036" s="18">
        <v>33753466204</v>
      </c>
      <c r="C1036" s="30" t="s">
        <v>1935</v>
      </c>
      <c r="D1036" s="20" t="s">
        <v>14</v>
      </c>
      <c r="E1036" s="21" t="s">
        <v>352</v>
      </c>
      <c r="F1036" s="22" t="s">
        <v>1936</v>
      </c>
      <c r="G1036" s="23">
        <v>1148.98</v>
      </c>
      <c r="H1036" s="23">
        <v>0</v>
      </c>
      <c r="I1036" s="23">
        <v>1148.98</v>
      </c>
      <c r="AG1036" s="41"/>
    </row>
    <row r="1037" spans="1:33" s="40" customFormat="1" ht="30" customHeight="1">
      <c r="A1037" s="17" t="s">
        <v>1937</v>
      </c>
      <c r="B1037" s="18">
        <v>51713233215</v>
      </c>
      <c r="C1037" s="30" t="s">
        <v>1935</v>
      </c>
      <c r="D1037" s="20" t="s">
        <v>14</v>
      </c>
      <c r="E1037" s="21" t="s">
        <v>352</v>
      </c>
      <c r="F1037" s="22" t="s">
        <v>1938</v>
      </c>
      <c r="G1037" s="23">
        <v>1148.98</v>
      </c>
      <c r="H1037" s="23">
        <v>0</v>
      </c>
      <c r="I1037" s="23">
        <v>1148.98</v>
      </c>
      <c r="AG1037" s="41"/>
    </row>
    <row r="1038" spans="1:33" s="40" customFormat="1" ht="30" customHeight="1">
      <c r="A1038" s="17" t="s">
        <v>1939</v>
      </c>
      <c r="B1038" s="18">
        <v>30865611000163</v>
      </c>
      <c r="C1038" s="30" t="s">
        <v>1940</v>
      </c>
      <c r="D1038" s="20" t="s">
        <v>40</v>
      </c>
      <c r="E1038" s="21" t="s">
        <v>398</v>
      </c>
      <c r="F1038" s="22" t="s">
        <v>1941</v>
      </c>
      <c r="G1038" s="23">
        <v>19870</v>
      </c>
      <c r="H1038" s="23">
        <v>0</v>
      </c>
      <c r="I1038" s="23">
        <v>0</v>
      </c>
      <c r="AG1038" s="41"/>
    </row>
    <row r="1039" spans="1:33" s="40" customFormat="1" ht="30" customHeight="1">
      <c r="A1039" s="17" t="s">
        <v>1942</v>
      </c>
      <c r="B1039" s="18">
        <v>5262518000117</v>
      </c>
      <c r="C1039" s="30" t="s">
        <v>1943</v>
      </c>
      <c r="D1039" s="20" t="s">
        <v>40</v>
      </c>
      <c r="E1039" s="21" t="s">
        <v>398</v>
      </c>
      <c r="F1039" s="22" t="s">
        <v>1944</v>
      </c>
      <c r="G1039" s="23">
        <v>76350</v>
      </c>
      <c r="H1039" s="23">
        <v>0</v>
      </c>
      <c r="I1039" s="23">
        <v>0</v>
      </c>
      <c r="AG1039" s="41"/>
    </row>
    <row r="1040" spans="1:33" s="40" customFormat="1" ht="46.5" customHeight="1">
      <c r="A1040" s="17" t="s">
        <v>1945</v>
      </c>
      <c r="B1040" s="18">
        <v>9391365000169</v>
      </c>
      <c r="C1040" s="30" t="s">
        <v>1946</v>
      </c>
      <c r="D1040" s="20" t="s">
        <v>40</v>
      </c>
      <c r="E1040" s="21" t="s">
        <v>402</v>
      </c>
      <c r="F1040" s="22" t="s">
        <v>1947</v>
      </c>
      <c r="G1040" s="23">
        <v>5420</v>
      </c>
      <c r="H1040" s="23">
        <v>0</v>
      </c>
      <c r="I1040" s="23">
        <v>5420</v>
      </c>
      <c r="AG1040" s="41"/>
    </row>
    <row r="1041" spans="1:33" s="40" customFormat="1" ht="30" customHeight="1">
      <c r="A1041" s="17" t="s">
        <v>1948</v>
      </c>
      <c r="B1041" s="18">
        <v>23674714000180</v>
      </c>
      <c r="C1041" s="30" t="s">
        <v>1949</v>
      </c>
      <c r="D1041" s="20" t="s">
        <v>14</v>
      </c>
      <c r="E1041" s="21" t="s">
        <v>960</v>
      </c>
      <c r="F1041" s="22" t="s">
        <v>1950</v>
      </c>
      <c r="G1041" s="23">
        <v>1499.9</v>
      </c>
      <c r="H1041" s="23">
        <v>0</v>
      </c>
      <c r="I1041" s="23">
        <v>1499.9</v>
      </c>
      <c r="AG1041" s="41"/>
    </row>
    <row r="1042" spans="1:33" s="40" customFormat="1" ht="30" customHeight="1">
      <c r="A1042" s="17" t="s">
        <v>243</v>
      </c>
      <c r="B1042" s="18">
        <v>57144567268</v>
      </c>
      <c r="C1042" s="30" t="s">
        <v>1951</v>
      </c>
      <c r="D1042" s="20" t="s">
        <v>14</v>
      </c>
      <c r="E1042" s="21" t="s">
        <v>352</v>
      </c>
      <c r="F1042" s="22" t="s">
        <v>1952</v>
      </c>
      <c r="G1042" s="23">
        <v>4985.42</v>
      </c>
      <c r="H1042" s="23">
        <v>0</v>
      </c>
      <c r="I1042" s="23">
        <v>4985.42</v>
      </c>
      <c r="AG1042" s="41"/>
    </row>
    <row r="1043" spans="1:33" s="40" customFormat="1" ht="30" customHeight="1">
      <c r="A1043" s="17" t="s">
        <v>251</v>
      </c>
      <c r="B1043" s="18">
        <v>52979199249</v>
      </c>
      <c r="C1043" s="30" t="s">
        <v>1953</v>
      </c>
      <c r="D1043" s="20" t="s">
        <v>14</v>
      </c>
      <c r="E1043" s="21" t="s">
        <v>352</v>
      </c>
      <c r="F1043" s="22" t="s">
        <v>1954</v>
      </c>
      <c r="G1043" s="23">
        <v>1812.88</v>
      </c>
      <c r="H1043" s="23">
        <v>0</v>
      </c>
      <c r="I1043" s="23">
        <v>1812.88</v>
      </c>
      <c r="AG1043" s="41"/>
    </row>
    <row r="1044" spans="1:33" s="40" customFormat="1" ht="30" customHeight="1">
      <c r="A1044" s="17" t="s">
        <v>1955</v>
      </c>
      <c r="B1044" s="18">
        <v>62991779268</v>
      </c>
      <c r="C1044" s="30" t="s">
        <v>1953</v>
      </c>
      <c r="D1044" s="20" t="s">
        <v>14</v>
      </c>
      <c r="E1044" s="21" t="s">
        <v>352</v>
      </c>
      <c r="F1044" s="22" t="s">
        <v>1956</v>
      </c>
      <c r="G1044" s="23">
        <v>1812.88</v>
      </c>
      <c r="H1044" s="23">
        <v>0</v>
      </c>
      <c r="I1044" s="23">
        <v>1812.88</v>
      </c>
      <c r="AG1044" s="41"/>
    </row>
    <row r="1045" spans="1:33" s="40" customFormat="1" ht="30" customHeight="1">
      <c r="A1045" s="17" t="s">
        <v>390</v>
      </c>
      <c r="B1045" s="18">
        <v>31968260234</v>
      </c>
      <c r="C1045" s="30" t="s">
        <v>1957</v>
      </c>
      <c r="D1045" s="20" t="s">
        <v>14</v>
      </c>
      <c r="E1045" s="21" t="s">
        <v>352</v>
      </c>
      <c r="F1045" s="22" t="s">
        <v>1958</v>
      </c>
      <c r="G1045" s="23">
        <v>2039.49</v>
      </c>
      <c r="H1045" s="23">
        <v>0</v>
      </c>
      <c r="I1045" s="23">
        <v>2039.49</v>
      </c>
      <c r="AG1045" s="41"/>
    </row>
    <row r="1046" spans="1:33" s="40" customFormat="1" ht="30" customHeight="1">
      <c r="A1046" s="17" t="s">
        <v>211</v>
      </c>
      <c r="B1046" s="18">
        <v>61605522287</v>
      </c>
      <c r="C1046" s="30" t="s">
        <v>1957</v>
      </c>
      <c r="D1046" s="20" t="s">
        <v>14</v>
      </c>
      <c r="E1046" s="21" t="s">
        <v>352</v>
      </c>
      <c r="F1046" s="22" t="s">
        <v>1959</v>
      </c>
      <c r="G1046" s="23">
        <v>2039.49</v>
      </c>
      <c r="H1046" s="23">
        <v>0</v>
      </c>
      <c r="I1046" s="23">
        <v>2039.49</v>
      </c>
      <c r="AG1046" s="41"/>
    </row>
    <row r="1047" spans="1:33" s="40" customFormat="1" ht="30" customHeight="1">
      <c r="A1047" s="17" t="s">
        <v>1462</v>
      </c>
      <c r="B1047" s="18">
        <v>41623363268</v>
      </c>
      <c r="C1047" s="30" t="s">
        <v>1960</v>
      </c>
      <c r="D1047" s="20" t="s">
        <v>14</v>
      </c>
      <c r="E1047" s="21" t="s">
        <v>352</v>
      </c>
      <c r="F1047" s="22" t="s">
        <v>1961</v>
      </c>
      <c r="G1047" s="23">
        <v>3456.48</v>
      </c>
      <c r="H1047" s="23">
        <v>0</v>
      </c>
      <c r="I1047" s="23">
        <v>3456.48</v>
      </c>
      <c r="AG1047" s="41"/>
    </row>
    <row r="1048" spans="1:33" s="40" customFormat="1" ht="30" customHeight="1">
      <c r="A1048" s="17" t="s">
        <v>860</v>
      </c>
      <c r="B1048" s="18">
        <v>679305220</v>
      </c>
      <c r="C1048" s="30" t="s">
        <v>1962</v>
      </c>
      <c r="D1048" s="20" t="s">
        <v>14</v>
      </c>
      <c r="E1048" s="21" t="s">
        <v>352</v>
      </c>
      <c r="F1048" s="22" t="s">
        <v>1963</v>
      </c>
      <c r="G1048" s="23">
        <v>957.48</v>
      </c>
      <c r="H1048" s="23">
        <v>0</v>
      </c>
      <c r="I1048" s="23">
        <v>957.48</v>
      </c>
      <c r="AG1048" s="41"/>
    </row>
    <row r="1049" spans="1:33" s="40" customFormat="1" ht="30" customHeight="1">
      <c r="A1049" s="17" t="s">
        <v>1476</v>
      </c>
      <c r="B1049" s="18">
        <v>14181341000115</v>
      </c>
      <c r="C1049" s="30" t="s">
        <v>1964</v>
      </c>
      <c r="D1049" s="20" t="s">
        <v>14</v>
      </c>
      <c r="E1049" s="21" t="s">
        <v>352</v>
      </c>
      <c r="F1049" s="22" t="s">
        <v>1965</v>
      </c>
      <c r="G1049" s="23">
        <v>7723.58</v>
      </c>
      <c r="H1049" s="23">
        <v>0</v>
      </c>
      <c r="I1049" s="23">
        <v>1485.12</v>
      </c>
      <c r="AG1049" s="41"/>
    </row>
    <row r="1050" spans="1:33" s="40" customFormat="1" ht="30" customHeight="1">
      <c r="A1050" s="17" t="s">
        <v>1966</v>
      </c>
      <c r="B1050" s="18">
        <v>9318455000124</v>
      </c>
      <c r="C1050" s="30" t="s">
        <v>1967</v>
      </c>
      <c r="D1050" s="20" t="s">
        <v>14</v>
      </c>
      <c r="E1050" s="21" t="s">
        <v>960</v>
      </c>
      <c r="F1050" s="22" t="s">
        <v>1968</v>
      </c>
      <c r="G1050" s="23">
        <v>1300</v>
      </c>
      <c r="H1050" s="23">
        <v>0</v>
      </c>
      <c r="I1050" s="23">
        <v>0</v>
      </c>
      <c r="AG1050" s="41"/>
    </row>
    <row r="1051" spans="1:33" s="40" customFormat="1" ht="30" customHeight="1">
      <c r="A1051" s="17" t="s">
        <v>361</v>
      </c>
      <c r="B1051" s="18">
        <v>58498346215</v>
      </c>
      <c r="C1051" s="30" t="s">
        <v>1969</v>
      </c>
      <c r="D1051" s="20" t="s">
        <v>14</v>
      </c>
      <c r="E1051" s="21" t="s">
        <v>352</v>
      </c>
      <c r="F1051" s="22" t="s">
        <v>1970</v>
      </c>
      <c r="G1051" s="23">
        <v>1819.22</v>
      </c>
      <c r="H1051" s="23">
        <v>0</v>
      </c>
      <c r="I1051" s="23">
        <v>1819.22</v>
      </c>
      <c r="AG1051" s="41"/>
    </row>
    <row r="1052" spans="1:33" s="40" customFormat="1" ht="30" customHeight="1">
      <c r="A1052" s="17" t="s">
        <v>691</v>
      </c>
      <c r="B1052" s="18">
        <v>85082465791</v>
      </c>
      <c r="C1052" s="30" t="s">
        <v>1971</v>
      </c>
      <c r="D1052" s="20" t="s">
        <v>14</v>
      </c>
      <c r="E1052" s="21" t="s">
        <v>352</v>
      </c>
      <c r="F1052" s="22" t="s">
        <v>1972</v>
      </c>
      <c r="G1052" s="23">
        <v>957.48</v>
      </c>
      <c r="H1052" s="23">
        <v>0</v>
      </c>
      <c r="I1052" s="23">
        <v>957.48</v>
      </c>
      <c r="AG1052" s="41"/>
    </row>
    <row r="1053" spans="1:33" s="40" customFormat="1" ht="30" customHeight="1">
      <c r="A1053" s="17" t="s">
        <v>483</v>
      </c>
      <c r="B1053" s="18">
        <v>73203661268</v>
      </c>
      <c r="C1053" s="30" t="s">
        <v>1973</v>
      </c>
      <c r="D1053" s="20" t="s">
        <v>14</v>
      </c>
      <c r="E1053" s="21" t="s">
        <v>352</v>
      </c>
      <c r="F1053" s="22" t="s">
        <v>1974</v>
      </c>
      <c r="G1053" s="23">
        <v>1148.98</v>
      </c>
      <c r="H1053" s="23">
        <v>0</v>
      </c>
      <c r="I1053" s="23">
        <v>1148.98</v>
      </c>
      <c r="AG1053" s="41"/>
    </row>
    <row r="1054" spans="1:33" s="40" customFormat="1" ht="30" customHeight="1">
      <c r="A1054" s="17" t="s">
        <v>937</v>
      </c>
      <c r="B1054" s="18">
        <v>85712817268</v>
      </c>
      <c r="C1054" s="30" t="s">
        <v>1973</v>
      </c>
      <c r="D1054" s="20" t="s">
        <v>14</v>
      </c>
      <c r="E1054" s="21" t="s">
        <v>352</v>
      </c>
      <c r="F1054" s="22" t="s">
        <v>1975</v>
      </c>
      <c r="G1054" s="23">
        <v>1148.98</v>
      </c>
      <c r="H1054" s="23">
        <v>0</v>
      </c>
      <c r="I1054" s="23">
        <v>1148.98</v>
      </c>
      <c r="AG1054" s="41"/>
    </row>
    <row r="1055" spans="1:33" s="40" customFormat="1" ht="30" customHeight="1">
      <c r="A1055" s="17" t="s">
        <v>933</v>
      </c>
      <c r="B1055" s="18">
        <v>40767558200</v>
      </c>
      <c r="C1055" s="30" t="s">
        <v>1973</v>
      </c>
      <c r="D1055" s="20" t="s">
        <v>14</v>
      </c>
      <c r="E1055" s="21" t="s">
        <v>352</v>
      </c>
      <c r="F1055" s="22" t="s">
        <v>1976</v>
      </c>
      <c r="G1055" s="23">
        <v>1148.98</v>
      </c>
      <c r="H1055" s="23">
        <v>0</v>
      </c>
      <c r="I1055" s="23">
        <v>1148.98</v>
      </c>
      <c r="AG1055" s="41"/>
    </row>
    <row r="1056" spans="1:33" s="40" customFormat="1" ht="30" customHeight="1">
      <c r="A1056" s="17" t="s">
        <v>1272</v>
      </c>
      <c r="B1056" s="18">
        <v>34590765268</v>
      </c>
      <c r="C1056" s="30" t="s">
        <v>1973</v>
      </c>
      <c r="D1056" s="20" t="s">
        <v>14</v>
      </c>
      <c r="E1056" s="21" t="s">
        <v>352</v>
      </c>
      <c r="F1056" s="22" t="s">
        <v>1977</v>
      </c>
      <c r="G1056" s="23">
        <v>1148.98</v>
      </c>
      <c r="H1056" s="23">
        <v>0</v>
      </c>
      <c r="I1056" s="23">
        <v>1148.98</v>
      </c>
      <c r="AG1056" s="41"/>
    </row>
    <row r="1057" spans="1:33" s="40" customFormat="1" ht="30" customHeight="1">
      <c r="A1057" s="17" t="s">
        <v>1978</v>
      </c>
      <c r="B1057" s="18">
        <v>44516975220</v>
      </c>
      <c r="C1057" s="30" t="s">
        <v>1973</v>
      </c>
      <c r="D1057" s="20" t="s">
        <v>14</v>
      </c>
      <c r="E1057" s="21" t="s">
        <v>352</v>
      </c>
      <c r="F1057" s="22" t="s">
        <v>1979</v>
      </c>
      <c r="G1057" s="23">
        <v>1148.98</v>
      </c>
      <c r="H1057" s="23">
        <v>0</v>
      </c>
      <c r="I1057" s="23">
        <v>1148.98</v>
      </c>
      <c r="AG1057" s="41"/>
    </row>
    <row r="1058" spans="1:33" s="40" customFormat="1" ht="30" customHeight="1">
      <c r="A1058" s="17" t="s">
        <v>968</v>
      </c>
      <c r="B1058" s="18">
        <v>59670460204</v>
      </c>
      <c r="C1058" s="30" t="s">
        <v>1980</v>
      </c>
      <c r="D1058" s="20" t="s">
        <v>14</v>
      </c>
      <c r="E1058" s="21" t="s">
        <v>352</v>
      </c>
      <c r="F1058" s="22" t="s">
        <v>1981</v>
      </c>
      <c r="G1058" s="23">
        <v>1812.88</v>
      </c>
      <c r="H1058" s="23">
        <v>0</v>
      </c>
      <c r="I1058" s="23">
        <v>1812.88</v>
      </c>
      <c r="AG1058" s="41"/>
    </row>
    <row r="1059" spans="1:33" s="40" customFormat="1" ht="30" customHeight="1">
      <c r="A1059" s="17" t="s">
        <v>655</v>
      </c>
      <c r="B1059" s="18">
        <v>265674743</v>
      </c>
      <c r="C1059" s="30" t="s">
        <v>1982</v>
      </c>
      <c r="D1059" s="20" t="s">
        <v>14</v>
      </c>
      <c r="E1059" s="21" t="s">
        <v>352</v>
      </c>
      <c r="F1059" s="22" t="s">
        <v>1983</v>
      </c>
      <c r="G1059" s="23">
        <v>679.84</v>
      </c>
      <c r="H1059" s="23">
        <v>0</v>
      </c>
      <c r="I1059" s="23">
        <v>679.84</v>
      </c>
      <c r="AG1059" s="41"/>
    </row>
    <row r="1060" spans="1:33" s="40" customFormat="1" ht="30" customHeight="1">
      <c r="A1060" s="17" t="s">
        <v>216</v>
      </c>
      <c r="B1060" s="18">
        <v>23980958272</v>
      </c>
      <c r="C1060" s="30" t="s">
        <v>1984</v>
      </c>
      <c r="D1060" s="20" t="s">
        <v>14</v>
      </c>
      <c r="E1060" s="21" t="s">
        <v>352</v>
      </c>
      <c r="F1060" s="22" t="s">
        <v>1985</v>
      </c>
      <c r="G1060" s="23">
        <v>478.74</v>
      </c>
      <c r="H1060" s="23">
        <v>0</v>
      </c>
      <c r="I1060" s="23">
        <v>478.74</v>
      </c>
      <c r="AG1060" s="41"/>
    </row>
    <row r="1061" spans="1:33" s="40" customFormat="1" ht="30" customHeight="1">
      <c r="A1061" s="17" t="s">
        <v>1986</v>
      </c>
      <c r="B1061" s="18">
        <v>71092692215</v>
      </c>
      <c r="C1061" s="30" t="s">
        <v>1987</v>
      </c>
      <c r="D1061" s="20" t="s">
        <v>14</v>
      </c>
      <c r="E1061" s="21" t="s">
        <v>352</v>
      </c>
      <c r="F1061" s="22" t="s">
        <v>1988</v>
      </c>
      <c r="G1061" s="23">
        <v>2039.49</v>
      </c>
      <c r="H1061" s="23">
        <v>0</v>
      </c>
      <c r="I1061" s="23">
        <v>2039.49</v>
      </c>
      <c r="AG1061" s="41"/>
    </row>
    <row r="1062" spans="1:33" s="40" customFormat="1" ht="30" customHeight="1">
      <c r="A1062" s="17" t="s">
        <v>1989</v>
      </c>
      <c r="B1062" s="18">
        <v>20138261253</v>
      </c>
      <c r="C1062" s="30" t="s">
        <v>1973</v>
      </c>
      <c r="D1062" s="20" t="s">
        <v>14</v>
      </c>
      <c r="E1062" s="21" t="s">
        <v>352</v>
      </c>
      <c r="F1062" s="22" t="s">
        <v>1990</v>
      </c>
      <c r="G1062" s="23">
        <v>1148.98</v>
      </c>
      <c r="H1062" s="23">
        <v>0</v>
      </c>
      <c r="I1062" s="23">
        <v>1148.98</v>
      </c>
      <c r="AG1062" s="41"/>
    </row>
    <row r="1063" spans="1:33" s="40" customFormat="1" ht="30" customHeight="1">
      <c r="A1063" s="17" t="s">
        <v>1371</v>
      </c>
      <c r="B1063" s="18">
        <v>7697015234</v>
      </c>
      <c r="C1063" s="30" t="s">
        <v>1991</v>
      </c>
      <c r="D1063" s="20" t="s">
        <v>14</v>
      </c>
      <c r="E1063" s="21" t="s">
        <v>352</v>
      </c>
      <c r="F1063" s="22" t="s">
        <v>1992</v>
      </c>
      <c r="G1063" s="23">
        <v>2728.83</v>
      </c>
      <c r="H1063" s="23">
        <v>0</v>
      </c>
      <c r="I1063" s="23">
        <v>2728.83</v>
      </c>
      <c r="AG1063" s="41"/>
    </row>
    <row r="1064" spans="1:33" s="40" customFormat="1" ht="30" customHeight="1">
      <c r="A1064" s="17" t="s">
        <v>1993</v>
      </c>
      <c r="B1064" s="18">
        <v>41842391291</v>
      </c>
      <c r="C1064" s="30" t="s">
        <v>1994</v>
      </c>
      <c r="D1064" s="20" t="s">
        <v>14</v>
      </c>
      <c r="E1064" s="21" t="s">
        <v>352</v>
      </c>
      <c r="F1064" s="22" t="s">
        <v>1995</v>
      </c>
      <c r="G1064" s="23">
        <v>226.61</v>
      </c>
      <c r="H1064" s="23">
        <v>0</v>
      </c>
      <c r="I1064" s="23">
        <v>226.61</v>
      </c>
      <c r="AG1064" s="41"/>
    </row>
    <row r="1065" spans="1:33" s="40" customFormat="1" ht="30" customHeight="1">
      <c r="A1065" s="17" t="s">
        <v>1122</v>
      </c>
      <c r="B1065" s="18">
        <v>52466884291</v>
      </c>
      <c r="C1065" s="30" t="s">
        <v>1996</v>
      </c>
      <c r="D1065" s="20" t="s">
        <v>14</v>
      </c>
      <c r="E1065" s="21" t="s">
        <v>352</v>
      </c>
      <c r="F1065" s="22" t="s">
        <v>1997</v>
      </c>
      <c r="G1065" s="23">
        <v>2160.3</v>
      </c>
      <c r="H1065" s="23">
        <v>0</v>
      </c>
      <c r="I1065" s="23">
        <v>2160.3</v>
      </c>
      <c r="AG1065" s="41"/>
    </row>
    <row r="1066" spans="1:33" s="40" customFormat="1" ht="30" customHeight="1">
      <c r="A1066" s="17" t="s">
        <v>1998</v>
      </c>
      <c r="B1066" s="18">
        <v>87584220134</v>
      </c>
      <c r="C1066" s="30" t="s">
        <v>1996</v>
      </c>
      <c r="D1066" s="20" t="s">
        <v>14</v>
      </c>
      <c r="E1066" s="21" t="s">
        <v>352</v>
      </c>
      <c r="F1066" s="22" t="s">
        <v>1999</v>
      </c>
      <c r="G1066" s="23">
        <v>2160.3</v>
      </c>
      <c r="H1066" s="23">
        <v>0</v>
      </c>
      <c r="I1066" s="23">
        <v>2160.3</v>
      </c>
      <c r="AG1066" s="41"/>
    </row>
    <row r="1067" spans="1:33" s="40" customFormat="1" ht="30" customHeight="1">
      <c r="A1067" s="17" t="s">
        <v>2000</v>
      </c>
      <c r="B1067" s="18">
        <v>41646096215</v>
      </c>
      <c r="C1067" s="30" t="s">
        <v>1996</v>
      </c>
      <c r="D1067" s="20" t="s">
        <v>14</v>
      </c>
      <c r="E1067" s="21" t="s">
        <v>352</v>
      </c>
      <c r="F1067" s="22" t="s">
        <v>2001</v>
      </c>
      <c r="G1067" s="23">
        <v>454.8</v>
      </c>
      <c r="H1067" s="23">
        <v>0</v>
      </c>
      <c r="I1067" s="23">
        <v>454.8</v>
      </c>
      <c r="AG1067" s="41"/>
    </row>
    <row r="1068" spans="1:33" s="40" customFormat="1" ht="30" customHeight="1">
      <c r="A1068" s="17" t="s">
        <v>2002</v>
      </c>
      <c r="B1068" s="18">
        <v>42220190382</v>
      </c>
      <c r="C1068" s="30" t="s">
        <v>2003</v>
      </c>
      <c r="D1068" s="20" t="s">
        <v>14</v>
      </c>
      <c r="E1068" s="21" t="s">
        <v>352</v>
      </c>
      <c r="F1068" s="22" t="s">
        <v>2004</v>
      </c>
      <c r="G1068" s="23">
        <v>1819.22</v>
      </c>
      <c r="H1068" s="23">
        <v>0</v>
      </c>
      <c r="I1068" s="23">
        <v>1819.22</v>
      </c>
      <c r="AG1068" s="41"/>
    </row>
    <row r="1069" spans="1:33" s="40" customFormat="1" ht="30" customHeight="1">
      <c r="A1069" s="17" t="s">
        <v>634</v>
      </c>
      <c r="B1069" s="18">
        <v>17207460000198</v>
      </c>
      <c r="C1069" s="30" t="s">
        <v>2005</v>
      </c>
      <c r="D1069" s="20" t="s">
        <v>40</v>
      </c>
      <c r="E1069" s="21" t="s">
        <v>402</v>
      </c>
      <c r="F1069" s="22" t="s">
        <v>2006</v>
      </c>
      <c r="G1069" s="23">
        <v>590</v>
      </c>
      <c r="H1069" s="23">
        <v>590</v>
      </c>
      <c r="I1069" s="23">
        <v>590</v>
      </c>
      <c r="AG1069" s="41"/>
    </row>
    <row r="1070" spans="1:33" s="40" customFormat="1" ht="33" customHeight="1">
      <c r="A1070" s="17" t="s">
        <v>2007</v>
      </c>
      <c r="B1070" s="18">
        <v>1498005683</v>
      </c>
      <c r="C1070" s="30" t="s">
        <v>2008</v>
      </c>
      <c r="D1070" s="20" t="s">
        <v>14</v>
      </c>
      <c r="E1070" s="21" t="s">
        <v>352</v>
      </c>
      <c r="F1070" s="22" t="s">
        <v>2009</v>
      </c>
      <c r="G1070" s="23">
        <v>1000</v>
      </c>
      <c r="H1070" s="23">
        <v>0</v>
      </c>
      <c r="I1070" s="23">
        <v>1000</v>
      </c>
      <c r="AG1070" s="41"/>
    </row>
    <row r="1071" spans="1:33" s="40" customFormat="1" ht="30" customHeight="1">
      <c r="A1071" s="17" t="s">
        <v>2007</v>
      </c>
      <c r="B1071" s="18">
        <v>1498005683</v>
      </c>
      <c r="C1071" s="30" t="s">
        <v>2010</v>
      </c>
      <c r="D1071" s="20" t="s">
        <v>14</v>
      </c>
      <c r="E1071" s="21" t="s">
        <v>352</v>
      </c>
      <c r="F1071" s="22" t="s">
        <v>2011</v>
      </c>
      <c r="G1071" s="23">
        <v>1000</v>
      </c>
      <c r="H1071" s="23">
        <v>0</v>
      </c>
      <c r="I1071" s="23">
        <v>1000</v>
      </c>
      <c r="AG1071" s="41"/>
    </row>
    <row r="1072" spans="1:33" s="40" customFormat="1" ht="30" customHeight="1">
      <c r="A1072" s="17" t="s">
        <v>2012</v>
      </c>
      <c r="B1072" s="18">
        <v>25306530000193</v>
      </c>
      <c r="C1072" s="30" t="s">
        <v>2013</v>
      </c>
      <c r="D1072" s="20" t="s">
        <v>40</v>
      </c>
      <c r="E1072" s="21" t="s">
        <v>398</v>
      </c>
      <c r="F1072" s="22" t="s">
        <v>2014</v>
      </c>
      <c r="G1072" s="23">
        <v>31199</v>
      </c>
      <c r="H1072" s="23">
        <v>0</v>
      </c>
      <c r="I1072" s="23">
        <v>0</v>
      </c>
      <c r="AG1072" s="41"/>
    </row>
    <row r="1073" spans="1:33" s="40" customFormat="1" ht="30" customHeight="1">
      <c r="A1073" s="17" t="s">
        <v>483</v>
      </c>
      <c r="B1073" s="18">
        <v>73203661268</v>
      </c>
      <c r="C1073" s="30" t="s">
        <v>2015</v>
      </c>
      <c r="D1073" s="20" t="s">
        <v>14</v>
      </c>
      <c r="E1073" s="21" t="s">
        <v>352</v>
      </c>
      <c r="F1073" s="22" t="s">
        <v>2016</v>
      </c>
      <c r="G1073" s="23">
        <v>4000</v>
      </c>
      <c r="H1073" s="23">
        <v>0</v>
      </c>
      <c r="I1073" s="23">
        <v>4000</v>
      </c>
      <c r="AG1073" s="41"/>
    </row>
    <row r="1074" spans="1:33" s="40" customFormat="1" ht="36" customHeight="1">
      <c r="A1074" s="17" t="s">
        <v>483</v>
      </c>
      <c r="B1074" s="18">
        <v>73203661268</v>
      </c>
      <c r="C1074" s="30" t="s">
        <v>2017</v>
      </c>
      <c r="D1074" s="20" t="s">
        <v>14</v>
      </c>
      <c r="E1074" s="21" t="s">
        <v>352</v>
      </c>
      <c r="F1074" s="22" t="s">
        <v>2018</v>
      </c>
      <c r="G1074" s="23">
        <v>4000</v>
      </c>
      <c r="H1074" s="23">
        <v>0</v>
      </c>
      <c r="I1074" s="23">
        <v>4000</v>
      </c>
      <c r="AG1074" s="41"/>
    </row>
    <row r="1075" spans="1:33" s="40" customFormat="1" ht="30" customHeight="1">
      <c r="A1075" s="17" t="s">
        <v>966</v>
      </c>
      <c r="B1075" s="18">
        <v>74092049234</v>
      </c>
      <c r="C1075" s="30" t="s">
        <v>2019</v>
      </c>
      <c r="D1075" s="20" t="s">
        <v>14</v>
      </c>
      <c r="E1075" s="21" t="s">
        <v>352</v>
      </c>
      <c r="F1075" s="22" t="s">
        <v>2020</v>
      </c>
      <c r="G1075" s="23">
        <v>1812.88</v>
      </c>
      <c r="H1075" s="23">
        <v>0</v>
      </c>
      <c r="I1075" s="23">
        <v>1812.88</v>
      </c>
      <c r="AG1075" s="41"/>
    </row>
    <row r="1076" spans="1:33" s="40" customFormat="1" ht="30" customHeight="1">
      <c r="A1076" s="17" t="s">
        <v>790</v>
      </c>
      <c r="B1076" s="18">
        <v>43719996204</v>
      </c>
      <c r="C1076" s="30" t="s">
        <v>2019</v>
      </c>
      <c r="D1076" s="20" t="s">
        <v>14</v>
      </c>
      <c r="E1076" s="21" t="s">
        <v>352</v>
      </c>
      <c r="F1076" s="22" t="s">
        <v>2021</v>
      </c>
      <c r="G1076" s="23">
        <v>1819.2</v>
      </c>
      <c r="H1076" s="23">
        <v>0</v>
      </c>
      <c r="I1076" s="23">
        <v>1819.2</v>
      </c>
      <c r="AG1076" s="41"/>
    </row>
    <row r="1077" spans="1:33" s="40" customFormat="1" ht="30" customHeight="1">
      <c r="A1077" s="17" t="s">
        <v>1290</v>
      </c>
      <c r="B1077" s="18">
        <v>33753466204</v>
      </c>
      <c r="C1077" s="30" t="s">
        <v>2022</v>
      </c>
      <c r="D1077" s="20" t="s">
        <v>14</v>
      </c>
      <c r="E1077" s="21" t="s">
        <v>352</v>
      </c>
      <c r="F1077" s="22" t="s">
        <v>2023</v>
      </c>
      <c r="G1077" s="23">
        <v>2297.96</v>
      </c>
      <c r="H1077" s="23">
        <v>0</v>
      </c>
      <c r="I1077" s="23">
        <v>2297.96</v>
      </c>
      <c r="AG1077" s="41"/>
    </row>
    <row r="1078" spans="1:33" s="40" customFormat="1" ht="30" customHeight="1">
      <c r="A1078" s="17" t="s">
        <v>2024</v>
      </c>
      <c r="B1078" s="18">
        <v>81293399787</v>
      </c>
      <c r="C1078" s="30" t="s">
        <v>2025</v>
      </c>
      <c r="D1078" s="20" t="s">
        <v>14</v>
      </c>
      <c r="E1078" s="21" t="s">
        <v>352</v>
      </c>
      <c r="F1078" s="22" t="s">
        <v>2026</v>
      </c>
      <c r="G1078" s="23">
        <v>227.4</v>
      </c>
      <c r="H1078" s="23">
        <v>0</v>
      </c>
      <c r="I1078" s="23">
        <v>227.4</v>
      </c>
      <c r="AG1078" s="41"/>
    </row>
    <row r="1079" spans="1:33" s="40" customFormat="1" ht="30" customHeight="1">
      <c r="A1079" s="17" t="s">
        <v>2027</v>
      </c>
      <c r="B1079" s="18">
        <v>74607707287</v>
      </c>
      <c r="C1079" s="30" t="s">
        <v>2025</v>
      </c>
      <c r="D1079" s="20" t="s">
        <v>14</v>
      </c>
      <c r="E1079" s="21" t="s">
        <v>352</v>
      </c>
      <c r="F1079" s="22" t="s">
        <v>2028</v>
      </c>
      <c r="G1079" s="23">
        <v>226.61</v>
      </c>
      <c r="H1079" s="23">
        <v>0</v>
      </c>
      <c r="I1079" s="23">
        <v>226.61</v>
      </c>
      <c r="AG1079" s="41"/>
    </row>
    <row r="1080" spans="1:33" s="40" customFormat="1" ht="30" customHeight="1">
      <c r="A1080" s="17" t="s">
        <v>2029</v>
      </c>
      <c r="B1080" s="18">
        <v>86696548220</v>
      </c>
      <c r="C1080" s="30" t="s">
        <v>2030</v>
      </c>
      <c r="D1080" s="20" t="s">
        <v>14</v>
      </c>
      <c r="E1080" s="21" t="s">
        <v>352</v>
      </c>
      <c r="F1080" s="22" t="s">
        <v>2031</v>
      </c>
      <c r="G1080" s="23">
        <v>2266.1</v>
      </c>
      <c r="H1080" s="23">
        <v>0</v>
      </c>
      <c r="I1080" s="23">
        <v>2266.1</v>
      </c>
      <c r="AG1080" s="41"/>
    </row>
    <row r="1081" spans="1:33" s="40" customFormat="1" ht="30" customHeight="1">
      <c r="A1081" s="17" t="s">
        <v>1508</v>
      </c>
      <c r="B1081" s="18" t="s">
        <v>1509</v>
      </c>
      <c r="C1081" s="30" t="s">
        <v>277</v>
      </c>
      <c r="D1081" s="20" t="s">
        <v>14</v>
      </c>
      <c r="E1081" s="21" t="s">
        <v>352</v>
      </c>
      <c r="F1081" s="22" t="s">
        <v>2032</v>
      </c>
      <c r="G1081" s="23">
        <v>5590462.24</v>
      </c>
      <c r="H1081" s="23">
        <v>27513.29</v>
      </c>
      <c r="I1081" s="23">
        <f>2536247.17+626751.14+27513.29</f>
        <v>3190511.6</v>
      </c>
      <c r="AG1081" s="41"/>
    </row>
    <row r="1082" spans="1:33" s="40" customFormat="1" ht="30" customHeight="1">
      <c r="A1082" s="17" t="s">
        <v>1508</v>
      </c>
      <c r="B1082" s="18" t="s">
        <v>1509</v>
      </c>
      <c r="C1082" s="30" t="s">
        <v>277</v>
      </c>
      <c r="D1082" s="20" t="s">
        <v>14</v>
      </c>
      <c r="E1082" s="21" t="s">
        <v>352</v>
      </c>
      <c r="F1082" s="22" t="s">
        <v>2033</v>
      </c>
      <c r="G1082" s="23">
        <v>4087116.22</v>
      </c>
      <c r="H1082" s="23">
        <v>0</v>
      </c>
      <c r="I1082" s="23">
        <v>4087116.22</v>
      </c>
      <c r="AG1082" s="41"/>
    </row>
    <row r="1083" spans="1:33" s="40" customFormat="1" ht="30" customHeight="1">
      <c r="A1083" s="17" t="s">
        <v>1508</v>
      </c>
      <c r="B1083" s="18" t="s">
        <v>1509</v>
      </c>
      <c r="C1083" s="30" t="s">
        <v>277</v>
      </c>
      <c r="D1083" s="20" t="s">
        <v>14</v>
      </c>
      <c r="E1083" s="21" t="s">
        <v>352</v>
      </c>
      <c r="F1083" s="22" t="s">
        <v>2034</v>
      </c>
      <c r="G1083" s="23">
        <v>1122526.63</v>
      </c>
      <c r="H1083" s="23">
        <v>0</v>
      </c>
      <c r="I1083" s="23">
        <v>1122526.63</v>
      </c>
      <c r="AG1083" s="41"/>
    </row>
    <row r="1084" spans="1:33" s="40" customFormat="1" ht="30" customHeight="1">
      <c r="A1084" s="17" t="s">
        <v>1508</v>
      </c>
      <c r="B1084" s="18" t="s">
        <v>1509</v>
      </c>
      <c r="C1084" s="30" t="s">
        <v>277</v>
      </c>
      <c r="D1084" s="20" t="s">
        <v>14</v>
      </c>
      <c r="E1084" s="21" t="s">
        <v>352</v>
      </c>
      <c r="F1084" s="22" t="s">
        <v>2035</v>
      </c>
      <c r="G1084" s="23">
        <v>1043616.52</v>
      </c>
      <c r="H1084" s="23">
        <v>0</v>
      </c>
      <c r="I1084" s="23">
        <v>1043616.52</v>
      </c>
      <c r="AG1084" s="41"/>
    </row>
    <row r="1085" spans="1:33" s="40" customFormat="1" ht="30" customHeight="1">
      <c r="A1085" s="17" t="s">
        <v>1508</v>
      </c>
      <c r="B1085" s="18" t="s">
        <v>1509</v>
      </c>
      <c r="C1085" s="30" t="s">
        <v>277</v>
      </c>
      <c r="D1085" s="20" t="s">
        <v>14</v>
      </c>
      <c r="E1085" s="21" t="s">
        <v>352</v>
      </c>
      <c r="F1085" s="22" t="s">
        <v>2036</v>
      </c>
      <c r="G1085" s="23">
        <v>207440.31</v>
      </c>
      <c r="H1085" s="23">
        <v>0</v>
      </c>
      <c r="I1085" s="23">
        <v>207440.31</v>
      </c>
      <c r="AG1085" s="41"/>
    </row>
    <row r="1086" spans="1:33" s="40" customFormat="1" ht="30" customHeight="1">
      <c r="A1086" s="17" t="s">
        <v>1508</v>
      </c>
      <c r="B1086" s="18" t="s">
        <v>1509</v>
      </c>
      <c r="C1086" s="30" t="s">
        <v>277</v>
      </c>
      <c r="D1086" s="20" t="s">
        <v>14</v>
      </c>
      <c r="E1086" s="21" t="s">
        <v>352</v>
      </c>
      <c r="F1086" s="22" t="s">
        <v>2037</v>
      </c>
      <c r="G1086" s="23">
        <v>98134.34</v>
      </c>
      <c r="H1086" s="23">
        <v>0</v>
      </c>
      <c r="I1086" s="23">
        <v>98134.34</v>
      </c>
      <c r="AG1086" s="41"/>
    </row>
    <row r="1087" spans="1:33" s="40" customFormat="1" ht="30" customHeight="1">
      <c r="A1087" s="17" t="s">
        <v>1508</v>
      </c>
      <c r="B1087" s="18" t="s">
        <v>1509</v>
      </c>
      <c r="C1087" s="30" t="s">
        <v>277</v>
      </c>
      <c r="D1087" s="20" t="s">
        <v>14</v>
      </c>
      <c r="E1087" s="21" t="s">
        <v>352</v>
      </c>
      <c r="F1087" s="22" t="s">
        <v>2038</v>
      </c>
      <c r="G1087" s="23">
        <v>96013.98</v>
      </c>
      <c r="H1087" s="23">
        <v>0</v>
      </c>
      <c r="I1087" s="23">
        <v>96013.98</v>
      </c>
      <c r="AG1087" s="41"/>
    </row>
    <row r="1088" spans="1:33" s="40" customFormat="1" ht="30" customHeight="1">
      <c r="A1088" s="17" t="s">
        <v>1508</v>
      </c>
      <c r="B1088" s="18" t="s">
        <v>1509</v>
      </c>
      <c r="C1088" s="30" t="s">
        <v>277</v>
      </c>
      <c r="D1088" s="20" t="s">
        <v>14</v>
      </c>
      <c r="E1088" s="21" t="s">
        <v>352</v>
      </c>
      <c r="F1088" s="22" t="s">
        <v>2039</v>
      </c>
      <c r="G1088" s="23">
        <v>89766.52</v>
      </c>
      <c r="H1088" s="23">
        <v>0</v>
      </c>
      <c r="I1088" s="23">
        <v>89766.52</v>
      </c>
      <c r="AG1088" s="41"/>
    </row>
    <row r="1089" spans="1:33" s="40" customFormat="1" ht="30" customHeight="1">
      <c r="A1089" s="17" t="s">
        <v>1508</v>
      </c>
      <c r="B1089" s="18" t="s">
        <v>1509</v>
      </c>
      <c r="C1089" s="30" t="s">
        <v>277</v>
      </c>
      <c r="D1089" s="20" t="s">
        <v>14</v>
      </c>
      <c r="E1089" s="21" t="s">
        <v>352</v>
      </c>
      <c r="F1089" s="22" t="s">
        <v>2040</v>
      </c>
      <c r="G1089" s="23">
        <v>56935.35</v>
      </c>
      <c r="H1089" s="23">
        <v>0</v>
      </c>
      <c r="I1089" s="23">
        <v>56935.35</v>
      </c>
      <c r="AG1089" s="41"/>
    </row>
    <row r="1090" spans="1:33" s="40" customFormat="1" ht="30" customHeight="1">
      <c r="A1090" s="17" t="s">
        <v>1508</v>
      </c>
      <c r="B1090" s="18" t="s">
        <v>1509</v>
      </c>
      <c r="C1090" s="30" t="s">
        <v>277</v>
      </c>
      <c r="D1090" s="20" t="s">
        <v>14</v>
      </c>
      <c r="E1090" s="21" t="s">
        <v>352</v>
      </c>
      <c r="F1090" s="22" t="s">
        <v>2041</v>
      </c>
      <c r="G1090" s="23">
        <v>34573.8</v>
      </c>
      <c r="H1090" s="23">
        <v>0</v>
      </c>
      <c r="I1090" s="23">
        <v>34573.8</v>
      </c>
      <c r="AG1090" s="41"/>
    </row>
    <row r="1091" spans="1:33" s="40" customFormat="1" ht="30" customHeight="1">
      <c r="A1091" s="17" t="s">
        <v>1508</v>
      </c>
      <c r="B1091" s="18" t="s">
        <v>1509</v>
      </c>
      <c r="C1091" s="30" t="s">
        <v>277</v>
      </c>
      <c r="D1091" s="20" t="s">
        <v>14</v>
      </c>
      <c r="E1091" s="21" t="s">
        <v>352</v>
      </c>
      <c r="F1091" s="22" t="s">
        <v>2042</v>
      </c>
      <c r="G1091" s="23">
        <v>28393.2</v>
      </c>
      <c r="H1091" s="23">
        <v>0</v>
      </c>
      <c r="I1091" s="23">
        <v>28393.2</v>
      </c>
      <c r="AG1091" s="41"/>
    </row>
    <row r="1092" spans="1:33" s="40" customFormat="1" ht="30" customHeight="1">
      <c r="A1092" s="17" t="s">
        <v>1508</v>
      </c>
      <c r="B1092" s="18" t="s">
        <v>1509</v>
      </c>
      <c r="C1092" s="30" t="s">
        <v>277</v>
      </c>
      <c r="D1092" s="20" t="s">
        <v>14</v>
      </c>
      <c r="E1092" s="21" t="s">
        <v>352</v>
      </c>
      <c r="F1092" s="22" t="s">
        <v>2043</v>
      </c>
      <c r="G1092" s="23">
        <v>16027.79</v>
      </c>
      <c r="H1092" s="23">
        <v>0</v>
      </c>
      <c r="I1092" s="23">
        <v>16027.79</v>
      </c>
      <c r="AG1092" s="41"/>
    </row>
    <row r="1093" spans="1:33" s="40" customFormat="1" ht="30" customHeight="1">
      <c r="A1093" s="17" t="s">
        <v>1508</v>
      </c>
      <c r="B1093" s="18" t="s">
        <v>1509</v>
      </c>
      <c r="C1093" s="30" t="s">
        <v>277</v>
      </c>
      <c r="D1093" s="20" t="s">
        <v>14</v>
      </c>
      <c r="E1093" s="21" t="s">
        <v>352</v>
      </c>
      <c r="F1093" s="22" t="s">
        <v>2044</v>
      </c>
      <c r="G1093" s="23">
        <v>9887.25</v>
      </c>
      <c r="H1093" s="23">
        <v>0</v>
      </c>
      <c r="I1093" s="23">
        <v>9887.25</v>
      </c>
      <c r="AG1093" s="41"/>
    </row>
    <row r="1094" spans="1:33" s="40" customFormat="1" ht="30" customHeight="1">
      <c r="A1094" s="17" t="s">
        <v>1508</v>
      </c>
      <c r="B1094" s="18" t="s">
        <v>1509</v>
      </c>
      <c r="C1094" s="30" t="s">
        <v>277</v>
      </c>
      <c r="D1094" s="20" t="s">
        <v>14</v>
      </c>
      <c r="E1094" s="21" t="s">
        <v>352</v>
      </c>
      <c r="F1094" s="22" t="s">
        <v>2045</v>
      </c>
      <c r="G1094" s="23">
        <v>4739.33</v>
      </c>
      <c r="H1094" s="23">
        <v>0</v>
      </c>
      <c r="I1094" s="23">
        <v>4739.33</v>
      </c>
      <c r="AG1094" s="41"/>
    </row>
    <row r="1095" spans="1:33" s="40" customFormat="1" ht="30" customHeight="1">
      <c r="A1095" s="17" t="s">
        <v>1508</v>
      </c>
      <c r="B1095" s="18" t="s">
        <v>1509</v>
      </c>
      <c r="C1095" s="30" t="s">
        <v>277</v>
      </c>
      <c r="D1095" s="20" t="s">
        <v>14</v>
      </c>
      <c r="E1095" s="21" t="s">
        <v>352</v>
      </c>
      <c r="F1095" s="22" t="s">
        <v>2046</v>
      </c>
      <c r="G1095" s="23">
        <v>1211.75</v>
      </c>
      <c r="H1095" s="23">
        <v>0</v>
      </c>
      <c r="I1095" s="23">
        <v>1211.75</v>
      </c>
      <c r="AG1095" s="41"/>
    </row>
    <row r="1096" spans="1:33" s="40" customFormat="1" ht="30" customHeight="1">
      <c r="A1096" s="17" t="s">
        <v>293</v>
      </c>
      <c r="B1096" s="18">
        <v>29979036001031</v>
      </c>
      <c r="C1096" s="30" t="s">
        <v>906</v>
      </c>
      <c r="D1096" s="20" t="s">
        <v>14</v>
      </c>
      <c r="E1096" s="21" t="s">
        <v>352</v>
      </c>
      <c r="F1096" s="22" t="s">
        <v>2047</v>
      </c>
      <c r="G1096" s="23">
        <v>136300.09</v>
      </c>
      <c r="H1096" s="23">
        <v>0</v>
      </c>
      <c r="I1096" s="23">
        <v>136300.09</v>
      </c>
      <c r="AG1096" s="41"/>
    </row>
    <row r="1097" spans="1:33" s="40" customFormat="1" ht="30" customHeight="1">
      <c r="A1097" s="17" t="s">
        <v>1508</v>
      </c>
      <c r="B1097" s="18" t="s">
        <v>1509</v>
      </c>
      <c r="C1097" s="30" t="s">
        <v>277</v>
      </c>
      <c r="D1097" s="20" t="s">
        <v>14</v>
      </c>
      <c r="E1097" s="21" t="s">
        <v>352</v>
      </c>
      <c r="F1097" s="22" t="s">
        <v>2048</v>
      </c>
      <c r="G1097" s="23">
        <v>729459.7</v>
      </c>
      <c r="H1097" s="23">
        <v>0</v>
      </c>
      <c r="I1097" s="23">
        <f>692699.01+9118.2</f>
        <v>701817.21</v>
      </c>
      <c r="AG1097" s="41"/>
    </row>
    <row r="1098" spans="1:33" s="40" customFormat="1" ht="30" customHeight="1">
      <c r="A1098" s="17" t="s">
        <v>1508</v>
      </c>
      <c r="B1098" s="18" t="s">
        <v>1509</v>
      </c>
      <c r="C1098" s="30" t="s">
        <v>277</v>
      </c>
      <c r="D1098" s="20" t="s">
        <v>14</v>
      </c>
      <c r="E1098" s="21" t="s">
        <v>352</v>
      </c>
      <c r="F1098" s="22" t="s">
        <v>2049</v>
      </c>
      <c r="G1098" s="23">
        <v>424042.01</v>
      </c>
      <c r="H1098" s="23">
        <v>0</v>
      </c>
      <c r="I1098" s="23">
        <v>424042.01</v>
      </c>
      <c r="AG1098" s="41"/>
    </row>
    <row r="1099" spans="1:33" s="40" customFormat="1" ht="30" customHeight="1">
      <c r="A1099" s="17" t="s">
        <v>1508</v>
      </c>
      <c r="B1099" s="18" t="s">
        <v>1509</v>
      </c>
      <c r="C1099" s="30" t="s">
        <v>533</v>
      </c>
      <c r="D1099" s="20" t="s">
        <v>14</v>
      </c>
      <c r="E1099" s="21" t="s">
        <v>352</v>
      </c>
      <c r="F1099" s="22" t="s">
        <v>2050</v>
      </c>
      <c r="G1099" s="23">
        <v>395000</v>
      </c>
      <c r="H1099" s="23">
        <v>0</v>
      </c>
      <c r="I1099" s="23">
        <v>395000</v>
      </c>
      <c r="AG1099" s="41"/>
    </row>
    <row r="1100" spans="1:33" s="40" customFormat="1" ht="30" customHeight="1">
      <c r="A1100" s="17" t="s">
        <v>1508</v>
      </c>
      <c r="B1100" s="18" t="s">
        <v>1509</v>
      </c>
      <c r="C1100" s="30" t="s">
        <v>277</v>
      </c>
      <c r="D1100" s="20" t="s">
        <v>14</v>
      </c>
      <c r="E1100" s="21" t="s">
        <v>352</v>
      </c>
      <c r="F1100" s="22" t="s">
        <v>2051</v>
      </c>
      <c r="G1100" s="23">
        <v>85089.16</v>
      </c>
      <c r="H1100" s="23">
        <v>0</v>
      </c>
      <c r="I1100" s="23">
        <v>85089.16</v>
      </c>
      <c r="AG1100" s="41"/>
    </row>
    <row r="1101" spans="1:33" s="40" customFormat="1" ht="30" customHeight="1">
      <c r="A1101" s="17" t="s">
        <v>1508</v>
      </c>
      <c r="B1101" s="18" t="s">
        <v>1509</v>
      </c>
      <c r="C1101" s="30" t="s">
        <v>277</v>
      </c>
      <c r="D1101" s="20" t="s">
        <v>14</v>
      </c>
      <c r="E1101" s="21" t="s">
        <v>352</v>
      </c>
      <c r="F1101" s="22" t="s">
        <v>2052</v>
      </c>
      <c r="G1101" s="23">
        <v>17000</v>
      </c>
      <c r="H1101" s="23">
        <v>0</v>
      </c>
      <c r="I1101" s="23">
        <v>17000</v>
      </c>
      <c r="AG1101" s="41"/>
    </row>
    <row r="1102" spans="1:33" s="40" customFormat="1" ht="30" customHeight="1">
      <c r="A1102" s="17" t="s">
        <v>1508</v>
      </c>
      <c r="B1102" s="18" t="s">
        <v>1509</v>
      </c>
      <c r="C1102" s="30" t="s">
        <v>277</v>
      </c>
      <c r="D1102" s="20" t="s">
        <v>14</v>
      </c>
      <c r="E1102" s="21" t="s">
        <v>352</v>
      </c>
      <c r="F1102" s="22" t="s">
        <v>2053</v>
      </c>
      <c r="G1102" s="23">
        <v>7511.99</v>
      </c>
      <c r="H1102" s="23">
        <v>0</v>
      </c>
      <c r="I1102" s="23">
        <v>7511.99</v>
      </c>
      <c r="AG1102" s="41"/>
    </row>
    <row r="1103" spans="1:33" s="40" customFormat="1" ht="30" customHeight="1">
      <c r="A1103" s="17" t="s">
        <v>1508</v>
      </c>
      <c r="B1103" s="18" t="s">
        <v>1509</v>
      </c>
      <c r="C1103" s="30" t="s">
        <v>277</v>
      </c>
      <c r="D1103" s="20" t="s">
        <v>14</v>
      </c>
      <c r="E1103" s="21" t="s">
        <v>352</v>
      </c>
      <c r="F1103" s="22" t="s">
        <v>2054</v>
      </c>
      <c r="G1103" s="23">
        <v>7048.94</v>
      </c>
      <c r="H1103" s="23">
        <v>0</v>
      </c>
      <c r="I1103" s="23">
        <v>7048.94</v>
      </c>
      <c r="AG1103" s="41"/>
    </row>
    <row r="1104" spans="1:33" s="40" customFormat="1" ht="30" customHeight="1">
      <c r="A1104" s="17" t="s">
        <v>1508</v>
      </c>
      <c r="B1104" s="18" t="s">
        <v>1509</v>
      </c>
      <c r="C1104" s="30" t="s">
        <v>277</v>
      </c>
      <c r="D1104" s="20" t="s">
        <v>14</v>
      </c>
      <c r="E1104" s="21" t="s">
        <v>352</v>
      </c>
      <c r="F1104" s="22" t="s">
        <v>2055</v>
      </c>
      <c r="G1104" s="23">
        <v>4779.11</v>
      </c>
      <c r="H1104" s="23">
        <v>0</v>
      </c>
      <c r="I1104" s="23">
        <v>4779.11</v>
      </c>
      <c r="AG1104" s="41"/>
    </row>
    <row r="1105" spans="1:33" s="40" customFormat="1" ht="30" customHeight="1">
      <c r="A1105" s="17" t="s">
        <v>1508</v>
      </c>
      <c r="B1105" s="18" t="s">
        <v>1509</v>
      </c>
      <c r="C1105" s="30" t="s">
        <v>277</v>
      </c>
      <c r="D1105" s="20" t="s">
        <v>14</v>
      </c>
      <c r="E1105" s="21" t="s">
        <v>352</v>
      </c>
      <c r="F1105" s="22" t="s">
        <v>2056</v>
      </c>
      <c r="G1105" s="23">
        <v>2482.06</v>
      </c>
      <c r="H1105" s="23">
        <v>0</v>
      </c>
      <c r="I1105" s="23">
        <v>2482.06</v>
      </c>
      <c r="AG1105" s="41"/>
    </row>
    <row r="1106" spans="1:33" s="40" customFormat="1" ht="30" customHeight="1">
      <c r="A1106" s="17" t="s">
        <v>1508</v>
      </c>
      <c r="B1106" s="18" t="s">
        <v>1509</v>
      </c>
      <c r="C1106" s="30" t="s">
        <v>277</v>
      </c>
      <c r="D1106" s="20" t="s">
        <v>14</v>
      </c>
      <c r="E1106" s="21" t="s">
        <v>352</v>
      </c>
      <c r="F1106" s="22" t="s">
        <v>2057</v>
      </c>
      <c r="G1106" s="23">
        <v>1924.16</v>
      </c>
      <c r="H1106" s="23">
        <v>0</v>
      </c>
      <c r="I1106" s="23">
        <v>1924.16</v>
      </c>
      <c r="AG1106" s="41"/>
    </row>
    <row r="1107" spans="1:33" s="40" customFormat="1" ht="30" customHeight="1">
      <c r="A1107" s="17" t="s">
        <v>1508</v>
      </c>
      <c r="B1107" s="18" t="s">
        <v>1509</v>
      </c>
      <c r="C1107" s="30" t="s">
        <v>277</v>
      </c>
      <c r="D1107" s="20" t="s">
        <v>14</v>
      </c>
      <c r="E1107" s="21" t="s">
        <v>352</v>
      </c>
      <c r="F1107" s="22" t="s">
        <v>2058</v>
      </c>
      <c r="G1107" s="23">
        <v>483.33</v>
      </c>
      <c r="H1107" s="23">
        <v>0</v>
      </c>
      <c r="I1107" s="23">
        <v>483.33</v>
      </c>
      <c r="AG1107" s="41"/>
    </row>
    <row r="1108" spans="1:33" s="40" customFormat="1" ht="30" customHeight="1">
      <c r="A1108" s="17" t="s">
        <v>1508</v>
      </c>
      <c r="B1108" s="18" t="s">
        <v>1509</v>
      </c>
      <c r="C1108" s="30" t="s">
        <v>572</v>
      </c>
      <c r="D1108" s="20" t="s">
        <v>14</v>
      </c>
      <c r="E1108" s="21" t="s">
        <v>352</v>
      </c>
      <c r="F1108" s="22" t="s">
        <v>2059</v>
      </c>
      <c r="G1108" s="23">
        <v>12305.26</v>
      </c>
      <c r="H1108" s="23">
        <v>0</v>
      </c>
      <c r="I1108" s="23">
        <v>12238.96</v>
      </c>
      <c r="AG1108" s="41"/>
    </row>
    <row r="1109" spans="1:33" s="40" customFormat="1" ht="30" customHeight="1">
      <c r="A1109" s="17" t="s">
        <v>1508</v>
      </c>
      <c r="B1109" s="18" t="s">
        <v>1509</v>
      </c>
      <c r="C1109" s="30" t="s">
        <v>607</v>
      </c>
      <c r="D1109" s="20" t="s">
        <v>14</v>
      </c>
      <c r="E1109" s="21" t="s">
        <v>352</v>
      </c>
      <c r="F1109" s="22" t="s">
        <v>2060</v>
      </c>
      <c r="G1109" s="23">
        <v>8500</v>
      </c>
      <c r="H1109" s="23">
        <v>0</v>
      </c>
      <c r="I1109" s="23">
        <v>8500</v>
      </c>
      <c r="AG1109" s="41"/>
    </row>
    <row r="1110" spans="1:33" s="40" customFormat="1" ht="30" customHeight="1">
      <c r="A1110" s="17" t="s">
        <v>1508</v>
      </c>
      <c r="B1110" s="18" t="s">
        <v>1509</v>
      </c>
      <c r="C1110" s="30" t="s">
        <v>2061</v>
      </c>
      <c r="D1110" s="20" t="s">
        <v>14</v>
      </c>
      <c r="E1110" s="21" t="s">
        <v>352</v>
      </c>
      <c r="F1110" s="22" t="s">
        <v>2062</v>
      </c>
      <c r="G1110" s="23">
        <v>5000</v>
      </c>
      <c r="H1110" s="23">
        <v>0</v>
      </c>
      <c r="I1110" s="23">
        <v>5000</v>
      </c>
      <c r="AG1110" s="41"/>
    </row>
    <row r="1111" spans="1:33" s="40" customFormat="1" ht="30" customHeight="1">
      <c r="A1111" s="17" t="s">
        <v>1508</v>
      </c>
      <c r="B1111" s="18" t="s">
        <v>1509</v>
      </c>
      <c r="C1111" s="30" t="s">
        <v>572</v>
      </c>
      <c r="D1111" s="20" t="s">
        <v>14</v>
      </c>
      <c r="E1111" s="21" t="s">
        <v>352</v>
      </c>
      <c r="F1111" s="22" t="s">
        <v>2063</v>
      </c>
      <c r="G1111" s="23">
        <v>320000</v>
      </c>
      <c r="H1111" s="23">
        <v>0</v>
      </c>
      <c r="I1111" s="23">
        <v>317224.68</v>
      </c>
      <c r="AG1111" s="41"/>
    </row>
    <row r="1112" spans="1:33" s="40" customFormat="1" ht="30" customHeight="1">
      <c r="A1112" s="17" t="s">
        <v>1508</v>
      </c>
      <c r="B1112" s="18" t="s">
        <v>1509</v>
      </c>
      <c r="C1112" s="30" t="s">
        <v>277</v>
      </c>
      <c r="D1112" s="20" t="s">
        <v>14</v>
      </c>
      <c r="E1112" s="21" t="s">
        <v>352</v>
      </c>
      <c r="F1112" s="22" t="s">
        <v>2064</v>
      </c>
      <c r="G1112" s="23">
        <v>17000</v>
      </c>
      <c r="H1112" s="23">
        <v>0</v>
      </c>
      <c r="I1112" s="23">
        <v>17000</v>
      </c>
      <c r="AG1112" s="41"/>
    </row>
    <row r="1113" spans="1:33" s="40" customFormat="1" ht="30" customHeight="1">
      <c r="A1113" s="17" t="s">
        <v>1253</v>
      </c>
      <c r="B1113" s="18">
        <v>41736389220</v>
      </c>
      <c r="C1113" s="30" t="s">
        <v>2065</v>
      </c>
      <c r="D1113" s="20" t="s">
        <v>14</v>
      </c>
      <c r="E1113" s="21" t="s">
        <v>352</v>
      </c>
      <c r="F1113" s="22" t="s">
        <v>2066</v>
      </c>
      <c r="G1113" s="23">
        <v>226.61</v>
      </c>
      <c r="H1113" s="23">
        <v>0</v>
      </c>
      <c r="I1113" s="23">
        <v>226.61</v>
      </c>
      <c r="AG1113" s="41"/>
    </row>
    <row r="1114" spans="1:33" s="40" customFormat="1" ht="30" customHeight="1">
      <c r="A1114" s="17" t="s">
        <v>267</v>
      </c>
      <c r="B1114" s="18" t="s">
        <v>268</v>
      </c>
      <c r="C1114" s="30" t="s">
        <v>277</v>
      </c>
      <c r="D1114" s="20" t="s">
        <v>14</v>
      </c>
      <c r="E1114" s="21" t="s">
        <v>352</v>
      </c>
      <c r="F1114" s="22" t="s">
        <v>2067</v>
      </c>
      <c r="G1114" s="23">
        <v>3274.44</v>
      </c>
      <c r="H1114" s="23">
        <v>0</v>
      </c>
      <c r="I1114" s="23">
        <v>3274.44</v>
      </c>
      <c r="AG1114" s="41"/>
    </row>
    <row r="1115" spans="1:33" s="40" customFormat="1" ht="30" customHeight="1">
      <c r="A1115" s="17" t="s">
        <v>267</v>
      </c>
      <c r="B1115" s="18" t="s">
        <v>268</v>
      </c>
      <c r="C1115" s="30" t="s">
        <v>277</v>
      </c>
      <c r="D1115" s="20" t="s">
        <v>14</v>
      </c>
      <c r="E1115" s="21" t="s">
        <v>352</v>
      </c>
      <c r="F1115" s="22" t="s">
        <v>2068</v>
      </c>
      <c r="G1115" s="23">
        <v>55379.81</v>
      </c>
      <c r="H1115" s="23">
        <v>19646.66</v>
      </c>
      <c r="I1115" s="23">
        <f>31044.71+4688.44+19646.66</f>
        <v>55379.81</v>
      </c>
      <c r="AG1115" s="41"/>
    </row>
    <row r="1116" spans="1:33" s="40" customFormat="1" ht="30" customHeight="1">
      <c r="A1116" s="17" t="s">
        <v>267</v>
      </c>
      <c r="B1116" s="18" t="s">
        <v>268</v>
      </c>
      <c r="C1116" s="30" t="s">
        <v>277</v>
      </c>
      <c r="D1116" s="20" t="s">
        <v>14</v>
      </c>
      <c r="E1116" s="21" t="s">
        <v>352</v>
      </c>
      <c r="F1116" s="22" t="s">
        <v>2069</v>
      </c>
      <c r="G1116" s="23">
        <v>2182.96</v>
      </c>
      <c r="H1116" s="23">
        <v>0</v>
      </c>
      <c r="I1116" s="23">
        <v>2182.96</v>
      </c>
      <c r="AG1116" s="41"/>
    </row>
    <row r="1117" spans="1:33" s="40" customFormat="1" ht="30" customHeight="1">
      <c r="A1117" s="17" t="s">
        <v>267</v>
      </c>
      <c r="B1117" s="18" t="s">
        <v>268</v>
      </c>
      <c r="C1117" s="30" t="s">
        <v>277</v>
      </c>
      <c r="D1117" s="20" t="s">
        <v>14</v>
      </c>
      <c r="E1117" s="21" t="s">
        <v>352</v>
      </c>
      <c r="F1117" s="22" t="s">
        <v>2070</v>
      </c>
      <c r="G1117" s="23">
        <v>1421.41</v>
      </c>
      <c r="H1117" s="23">
        <v>0</v>
      </c>
      <c r="I1117" s="23">
        <v>1421.41</v>
      </c>
      <c r="AG1117" s="41"/>
    </row>
    <row r="1118" spans="1:33" s="40" customFormat="1" ht="30" customHeight="1">
      <c r="A1118" s="17" t="s">
        <v>267</v>
      </c>
      <c r="B1118" s="18" t="s">
        <v>268</v>
      </c>
      <c r="C1118" s="30" t="s">
        <v>277</v>
      </c>
      <c r="D1118" s="20" t="s">
        <v>14</v>
      </c>
      <c r="E1118" s="21" t="s">
        <v>352</v>
      </c>
      <c r="F1118" s="22" t="s">
        <v>2071</v>
      </c>
      <c r="G1118" s="23">
        <v>12792.71</v>
      </c>
      <c r="H1118" s="23">
        <v>8528.48</v>
      </c>
      <c r="I1118" s="23">
        <f>2121.99+2142.24+8528.48</f>
        <v>12792.71</v>
      </c>
      <c r="AG1118" s="41"/>
    </row>
    <row r="1119" spans="1:33" s="40" customFormat="1" ht="30" customHeight="1">
      <c r="A1119" s="17" t="s">
        <v>267</v>
      </c>
      <c r="B1119" s="18" t="s">
        <v>268</v>
      </c>
      <c r="C1119" s="30" t="s">
        <v>277</v>
      </c>
      <c r="D1119" s="20" t="s">
        <v>14</v>
      </c>
      <c r="E1119" s="21" t="s">
        <v>352</v>
      </c>
      <c r="F1119" s="22" t="s">
        <v>2072</v>
      </c>
      <c r="G1119" s="23">
        <v>4264.24</v>
      </c>
      <c r="H1119" s="23">
        <v>0</v>
      </c>
      <c r="I1119" s="23">
        <v>4264.24</v>
      </c>
      <c r="AG1119" s="41"/>
    </row>
    <row r="1120" spans="1:33" s="40" customFormat="1" ht="30" customHeight="1">
      <c r="A1120" s="17" t="s">
        <v>267</v>
      </c>
      <c r="B1120" s="18" t="s">
        <v>268</v>
      </c>
      <c r="C1120" s="30" t="s">
        <v>277</v>
      </c>
      <c r="D1120" s="20" t="s">
        <v>14</v>
      </c>
      <c r="E1120" s="21" t="s">
        <v>352</v>
      </c>
      <c r="F1120" s="22" t="s">
        <v>2073</v>
      </c>
      <c r="G1120" s="23">
        <v>1137.13</v>
      </c>
      <c r="H1120" s="23">
        <v>0</v>
      </c>
      <c r="I1120" s="23">
        <v>1137.13</v>
      </c>
      <c r="AG1120" s="41"/>
    </row>
    <row r="1121" spans="1:33" s="40" customFormat="1" ht="30" customHeight="1">
      <c r="A1121" s="17" t="s">
        <v>267</v>
      </c>
      <c r="B1121" s="18" t="s">
        <v>268</v>
      </c>
      <c r="C1121" s="30" t="s">
        <v>277</v>
      </c>
      <c r="D1121" s="20" t="s">
        <v>14</v>
      </c>
      <c r="E1121" s="21" t="s">
        <v>352</v>
      </c>
      <c r="F1121" s="22" t="s">
        <v>2074</v>
      </c>
      <c r="G1121" s="23">
        <v>2164.17</v>
      </c>
      <c r="H1121" s="23">
        <v>0</v>
      </c>
      <c r="I1121" s="23">
        <f>1964.49+199.68</f>
        <v>2164.17</v>
      </c>
      <c r="AG1121" s="41"/>
    </row>
    <row r="1122" spans="1:33" s="40" customFormat="1" ht="30" customHeight="1">
      <c r="A1122" s="17" t="s">
        <v>267</v>
      </c>
      <c r="B1122" s="18" t="s">
        <v>268</v>
      </c>
      <c r="C1122" s="30" t="s">
        <v>277</v>
      </c>
      <c r="D1122" s="20" t="s">
        <v>14</v>
      </c>
      <c r="E1122" s="21" t="s">
        <v>352</v>
      </c>
      <c r="F1122" s="22" t="s">
        <v>2075</v>
      </c>
      <c r="G1122" s="23">
        <v>2164.17</v>
      </c>
      <c r="H1122" s="23">
        <v>0</v>
      </c>
      <c r="I1122" s="23">
        <v>2164.17</v>
      </c>
      <c r="AG1122" s="41"/>
    </row>
    <row r="1123" spans="1:33" s="40" customFormat="1" ht="30" customHeight="1">
      <c r="A1123" s="17" t="s">
        <v>267</v>
      </c>
      <c r="B1123" s="18" t="s">
        <v>268</v>
      </c>
      <c r="C1123" s="30" t="s">
        <v>277</v>
      </c>
      <c r="D1123" s="20" t="s">
        <v>14</v>
      </c>
      <c r="E1123" s="21" t="s">
        <v>352</v>
      </c>
      <c r="F1123" s="22" t="s">
        <v>2076</v>
      </c>
      <c r="G1123" s="23">
        <v>721.39</v>
      </c>
      <c r="H1123" s="23">
        <v>0</v>
      </c>
      <c r="I1123" s="23">
        <v>721.39</v>
      </c>
      <c r="AG1123" s="41"/>
    </row>
    <row r="1124" spans="1:33" s="40" customFormat="1" ht="30" customHeight="1">
      <c r="A1124" s="17" t="s">
        <v>267</v>
      </c>
      <c r="B1124" s="18" t="s">
        <v>268</v>
      </c>
      <c r="C1124" s="30" t="s">
        <v>277</v>
      </c>
      <c r="D1124" s="20" t="s">
        <v>14</v>
      </c>
      <c r="E1124" s="21" t="s">
        <v>352</v>
      </c>
      <c r="F1124" s="22" t="s">
        <v>2077</v>
      </c>
      <c r="G1124" s="23">
        <v>478.71</v>
      </c>
      <c r="H1124" s="23">
        <v>0</v>
      </c>
      <c r="I1124" s="23">
        <f>240.73+237.98</f>
        <v>478.71</v>
      </c>
      <c r="AG1124" s="41"/>
    </row>
    <row r="1125" spans="1:33" s="40" customFormat="1" ht="30" customHeight="1">
      <c r="A1125" s="17" t="s">
        <v>267</v>
      </c>
      <c r="B1125" s="18" t="s">
        <v>268</v>
      </c>
      <c r="C1125" s="30" t="s">
        <v>277</v>
      </c>
      <c r="D1125" s="20" t="s">
        <v>14</v>
      </c>
      <c r="E1125" s="21" t="s">
        <v>352</v>
      </c>
      <c r="F1125" s="22" t="s">
        <v>2078</v>
      </c>
      <c r="G1125" s="23">
        <v>2164.17</v>
      </c>
      <c r="H1125" s="23">
        <v>0</v>
      </c>
      <c r="I1125" s="23">
        <v>2164.17</v>
      </c>
      <c r="AG1125" s="41"/>
    </row>
    <row r="1126" spans="1:33" s="40" customFormat="1" ht="30" customHeight="1">
      <c r="A1126" s="17" t="s">
        <v>267</v>
      </c>
      <c r="B1126" s="18" t="s">
        <v>268</v>
      </c>
      <c r="C1126" s="30" t="s">
        <v>277</v>
      </c>
      <c r="D1126" s="20" t="s">
        <v>14</v>
      </c>
      <c r="E1126" s="21" t="s">
        <v>352</v>
      </c>
      <c r="F1126" s="22" t="s">
        <v>2079</v>
      </c>
      <c r="G1126" s="23">
        <v>3710</v>
      </c>
      <c r="H1126" s="23">
        <v>0</v>
      </c>
      <c r="I1126" s="23">
        <v>3710</v>
      </c>
      <c r="AG1126" s="41"/>
    </row>
    <row r="1127" spans="1:33" s="40" customFormat="1" ht="30" customHeight="1">
      <c r="A1127" s="17" t="s">
        <v>267</v>
      </c>
      <c r="B1127" s="18" t="s">
        <v>268</v>
      </c>
      <c r="C1127" s="30" t="s">
        <v>277</v>
      </c>
      <c r="D1127" s="20" t="s">
        <v>14</v>
      </c>
      <c r="E1127" s="21" t="s">
        <v>352</v>
      </c>
      <c r="F1127" s="22" t="s">
        <v>2080</v>
      </c>
      <c r="G1127" s="23">
        <v>1236.67</v>
      </c>
      <c r="H1127" s="23">
        <v>0</v>
      </c>
      <c r="I1127" s="23">
        <v>1236.67</v>
      </c>
      <c r="AG1127" s="41"/>
    </row>
    <row r="1128" spans="1:33" s="40" customFormat="1" ht="30" customHeight="1">
      <c r="A1128" s="17" t="s">
        <v>267</v>
      </c>
      <c r="B1128" s="18" t="s">
        <v>268</v>
      </c>
      <c r="C1128" s="30" t="s">
        <v>277</v>
      </c>
      <c r="D1128" s="20" t="s">
        <v>14</v>
      </c>
      <c r="E1128" s="21" t="s">
        <v>352</v>
      </c>
      <c r="F1128" s="22" t="s">
        <v>2081</v>
      </c>
      <c r="G1128" s="23">
        <v>651.61</v>
      </c>
      <c r="H1128" s="23">
        <v>0</v>
      </c>
      <c r="I1128" s="23">
        <v>651.61</v>
      </c>
      <c r="AG1128" s="41"/>
    </row>
    <row r="1129" spans="1:33" s="40" customFormat="1" ht="30" customHeight="1">
      <c r="A1129" s="17" t="s">
        <v>1847</v>
      </c>
      <c r="B1129" s="18">
        <v>59296941253</v>
      </c>
      <c r="C1129" s="30" t="s">
        <v>2082</v>
      </c>
      <c r="D1129" s="20" t="s">
        <v>14</v>
      </c>
      <c r="E1129" s="21" t="s">
        <v>352</v>
      </c>
      <c r="F1129" s="22" t="s">
        <v>2083</v>
      </c>
      <c r="G1129" s="23">
        <v>226.61</v>
      </c>
      <c r="H1129" s="23">
        <v>0</v>
      </c>
      <c r="I1129" s="23">
        <v>226.61</v>
      </c>
      <c r="AG1129" s="41"/>
    </row>
    <row r="1130" spans="1:33" s="40" customFormat="1" ht="30" customHeight="1">
      <c r="A1130" s="17" t="s">
        <v>251</v>
      </c>
      <c r="B1130" s="18">
        <v>52979199249</v>
      </c>
      <c r="C1130" s="30" t="s">
        <v>2084</v>
      </c>
      <c r="D1130" s="20" t="s">
        <v>14</v>
      </c>
      <c r="E1130" s="21" t="s">
        <v>352</v>
      </c>
      <c r="F1130" s="22" t="s">
        <v>2085</v>
      </c>
      <c r="G1130" s="23">
        <v>226.61</v>
      </c>
      <c r="H1130" s="23">
        <v>0</v>
      </c>
      <c r="I1130" s="23">
        <v>226.61</v>
      </c>
      <c r="AG1130" s="41"/>
    </row>
    <row r="1131" spans="1:33" s="40" customFormat="1" ht="30" customHeight="1">
      <c r="A1131" s="17" t="s">
        <v>1747</v>
      </c>
      <c r="B1131" s="18">
        <v>67719384253</v>
      </c>
      <c r="C1131" s="30" t="s">
        <v>2084</v>
      </c>
      <c r="D1131" s="20" t="s">
        <v>14</v>
      </c>
      <c r="E1131" s="21" t="s">
        <v>352</v>
      </c>
      <c r="F1131" s="22" t="s">
        <v>2086</v>
      </c>
      <c r="G1131" s="23">
        <v>226.61</v>
      </c>
      <c r="H1131" s="23">
        <v>0</v>
      </c>
      <c r="I1131" s="23">
        <v>226.61</v>
      </c>
      <c r="AG1131" s="41"/>
    </row>
    <row r="1132" spans="1:33" s="40" customFormat="1" ht="30" customHeight="1">
      <c r="A1132" s="17" t="s">
        <v>227</v>
      </c>
      <c r="B1132" s="18">
        <v>65412150225</v>
      </c>
      <c r="C1132" s="30" t="s">
        <v>2087</v>
      </c>
      <c r="D1132" s="20" t="s">
        <v>14</v>
      </c>
      <c r="E1132" s="21" t="s">
        <v>352</v>
      </c>
      <c r="F1132" s="22" t="s">
        <v>2088</v>
      </c>
      <c r="G1132" s="23">
        <v>226.61</v>
      </c>
      <c r="H1132" s="23">
        <v>0</v>
      </c>
      <c r="I1132" s="23">
        <v>226.61</v>
      </c>
      <c r="AG1132" s="41"/>
    </row>
    <row r="1133" spans="1:33" s="40" customFormat="1" ht="30" customHeight="1">
      <c r="A1133" s="17" t="s">
        <v>1821</v>
      </c>
      <c r="B1133" s="18">
        <v>65030320210</v>
      </c>
      <c r="C1133" s="30" t="s">
        <v>2087</v>
      </c>
      <c r="D1133" s="20" t="s">
        <v>14</v>
      </c>
      <c r="E1133" s="21" t="s">
        <v>352</v>
      </c>
      <c r="F1133" s="22" t="s">
        <v>2089</v>
      </c>
      <c r="G1133" s="23">
        <v>226.61</v>
      </c>
      <c r="H1133" s="23">
        <v>0</v>
      </c>
      <c r="I1133" s="23">
        <v>226.61</v>
      </c>
      <c r="AG1133" s="41"/>
    </row>
    <row r="1134" spans="1:33" s="40" customFormat="1" ht="30" customHeight="1">
      <c r="A1134" s="17" t="s">
        <v>267</v>
      </c>
      <c r="B1134" s="18" t="s">
        <v>268</v>
      </c>
      <c r="C1134" s="30" t="s">
        <v>277</v>
      </c>
      <c r="D1134" s="20" t="s">
        <v>14</v>
      </c>
      <c r="E1134" s="21" t="s">
        <v>352</v>
      </c>
      <c r="F1134" s="22" t="s">
        <v>2090</v>
      </c>
      <c r="G1134" s="23">
        <v>3023.46</v>
      </c>
      <c r="H1134" s="23">
        <v>0</v>
      </c>
      <c r="I1134" s="23">
        <f>2192.01+831.45</f>
        <v>3023.46</v>
      </c>
      <c r="AG1134" s="41"/>
    </row>
    <row r="1135" spans="1:33" s="40" customFormat="1" ht="30" customHeight="1">
      <c r="A1135" s="17" t="s">
        <v>267</v>
      </c>
      <c r="B1135" s="18" t="s">
        <v>268</v>
      </c>
      <c r="C1135" s="30" t="s">
        <v>277</v>
      </c>
      <c r="D1135" s="20" t="s">
        <v>14</v>
      </c>
      <c r="E1135" s="21" t="s">
        <v>352</v>
      </c>
      <c r="F1135" s="22" t="s">
        <v>2091</v>
      </c>
      <c r="G1135" s="23">
        <v>1946.9</v>
      </c>
      <c r="H1135" s="23">
        <v>0</v>
      </c>
      <c r="I1135" s="23">
        <f>1411.51+535.39</f>
        <v>1946.9</v>
      </c>
      <c r="AG1135" s="41"/>
    </row>
    <row r="1136" spans="1:33" s="40" customFormat="1" ht="30" customHeight="1">
      <c r="A1136" s="17" t="s">
        <v>267</v>
      </c>
      <c r="B1136" s="18" t="s">
        <v>268</v>
      </c>
      <c r="C1136" s="30" t="s">
        <v>277</v>
      </c>
      <c r="D1136" s="20" t="s">
        <v>14</v>
      </c>
      <c r="E1136" s="21" t="s">
        <v>352</v>
      </c>
      <c r="F1136" s="22" t="s">
        <v>2092</v>
      </c>
      <c r="G1136" s="23">
        <v>8436.56</v>
      </c>
      <c r="H1136" s="23">
        <v>0</v>
      </c>
      <c r="I1136" s="23">
        <v>8436.56</v>
      </c>
      <c r="AG1136" s="41"/>
    </row>
    <row r="1137" spans="1:33" s="40" customFormat="1" ht="30" customHeight="1">
      <c r="A1137" s="17" t="s">
        <v>267</v>
      </c>
      <c r="B1137" s="18" t="s">
        <v>268</v>
      </c>
      <c r="C1137" s="30" t="s">
        <v>277</v>
      </c>
      <c r="D1137" s="20" t="s">
        <v>14</v>
      </c>
      <c r="E1137" s="21" t="s">
        <v>352</v>
      </c>
      <c r="F1137" s="22" t="s">
        <v>2093</v>
      </c>
      <c r="G1137" s="23">
        <v>1905.81</v>
      </c>
      <c r="H1137" s="23">
        <v>0</v>
      </c>
      <c r="I1137" s="23">
        <f>1381.71+524.1</f>
        <v>1905.81</v>
      </c>
      <c r="AG1137" s="41"/>
    </row>
    <row r="1138" spans="1:33" s="40" customFormat="1" ht="30" customHeight="1">
      <c r="A1138" s="17" t="s">
        <v>267</v>
      </c>
      <c r="B1138" s="18" t="s">
        <v>268</v>
      </c>
      <c r="C1138" s="30" t="s">
        <v>277</v>
      </c>
      <c r="D1138" s="20" t="s">
        <v>14</v>
      </c>
      <c r="E1138" s="21" t="s">
        <v>352</v>
      </c>
      <c r="F1138" s="22" t="s">
        <v>2094</v>
      </c>
      <c r="G1138" s="23">
        <v>2677.99</v>
      </c>
      <c r="H1138" s="23">
        <v>0</v>
      </c>
      <c r="I1138" s="23">
        <v>2677.99</v>
      </c>
      <c r="AG1138" s="41"/>
    </row>
    <row r="1139" spans="1:33" s="40" customFormat="1" ht="30" customHeight="1">
      <c r="A1139" s="17" t="s">
        <v>267</v>
      </c>
      <c r="B1139" s="18" t="s">
        <v>268</v>
      </c>
      <c r="C1139" s="30" t="s">
        <v>277</v>
      </c>
      <c r="D1139" s="20" t="s">
        <v>14</v>
      </c>
      <c r="E1139" s="21" t="s">
        <v>352</v>
      </c>
      <c r="F1139" s="22" t="s">
        <v>2095</v>
      </c>
      <c r="G1139" s="23">
        <v>4016.99</v>
      </c>
      <c r="H1139" s="23">
        <v>0</v>
      </c>
      <c r="I1139" s="23">
        <f>3280.54+736.45</f>
        <v>4016.99</v>
      </c>
      <c r="AG1139" s="41"/>
    </row>
    <row r="1140" spans="1:33" s="40" customFormat="1" ht="30" customHeight="1">
      <c r="A1140" s="17" t="s">
        <v>267</v>
      </c>
      <c r="B1140" s="18" t="s">
        <v>268</v>
      </c>
      <c r="C1140" s="30" t="s">
        <v>277</v>
      </c>
      <c r="D1140" s="20" t="s">
        <v>14</v>
      </c>
      <c r="E1140" s="21" t="s">
        <v>352</v>
      </c>
      <c r="F1140" s="22" t="s">
        <v>2096</v>
      </c>
      <c r="G1140" s="23">
        <v>4799.05</v>
      </c>
      <c r="H1140" s="23">
        <v>0</v>
      </c>
      <c r="I1140" s="23">
        <v>4799.05</v>
      </c>
      <c r="AG1140" s="41"/>
    </row>
    <row r="1141" spans="1:33" s="40" customFormat="1" ht="30" customHeight="1">
      <c r="A1141" s="17" t="s">
        <v>267</v>
      </c>
      <c r="B1141" s="18" t="s">
        <v>268</v>
      </c>
      <c r="C1141" s="30" t="s">
        <v>277</v>
      </c>
      <c r="D1141" s="20" t="s">
        <v>14</v>
      </c>
      <c r="E1141" s="21" t="s">
        <v>352</v>
      </c>
      <c r="F1141" s="22" t="s">
        <v>2097</v>
      </c>
      <c r="G1141" s="23">
        <v>7198.58</v>
      </c>
      <c r="H1141" s="23">
        <v>0</v>
      </c>
      <c r="I1141" s="23">
        <f>5878.84+1319.74</f>
        <v>7198.58</v>
      </c>
      <c r="AG1141" s="41"/>
    </row>
    <row r="1142" spans="1:33" s="40" customFormat="1" ht="30" customHeight="1">
      <c r="A1142" s="17" t="s">
        <v>267</v>
      </c>
      <c r="B1142" s="18" t="s">
        <v>268</v>
      </c>
      <c r="C1142" s="30" t="s">
        <v>277</v>
      </c>
      <c r="D1142" s="20" t="s">
        <v>14</v>
      </c>
      <c r="E1142" s="21" t="s">
        <v>352</v>
      </c>
      <c r="F1142" s="22" t="s">
        <v>2098</v>
      </c>
      <c r="G1142" s="23">
        <v>17463.68</v>
      </c>
      <c r="H1142" s="23">
        <v>0</v>
      </c>
      <c r="I1142" s="23">
        <v>17463.68</v>
      </c>
      <c r="AG1142" s="41"/>
    </row>
    <row r="1143" spans="1:33" s="40" customFormat="1" ht="30" customHeight="1">
      <c r="A1143" s="17" t="s">
        <v>267</v>
      </c>
      <c r="B1143" s="18" t="s">
        <v>268</v>
      </c>
      <c r="C1143" s="30" t="s">
        <v>277</v>
      </c>
      <c r="D1143" s="20" t="s">
        <v>14</v>
      </c>
      <c r="E1143" s="21" t="s">
        <v>352</v>
      </c>
      <c r="F1143" s="22" t="s">
        <v>2099</v>
      </c>
      <c r="G1143" s="23">
        <v>2973.61</v>
      </c>
      <c r="H1143" s="23">
        <v>0</v>
      </c>
      <c r="I1143" s="23">
        <v>2973.61</v>
      </c>
      <c r="AG1143" s="41"/>
    </row>
    <row r="1144" spans="1:33" s="40" customFormat="1" ht="30" customHeight="1">
      <c r="A1144" s="17" t="s">
        <v>267</v>
      </c>
      <c r="B1144" s="18" t="s">
        <v>268</v>
      </c>
      <c r="C1144" s="30" t="s">
        <v>277</v>
      </c>
      <c r="D1144" s="20" t="s">
        <v>14</v>
      </c>
      <c r="E1144" s="21" t="s">
        <v>352</v>
      </c>
      <c r="F1144" s="22" t="s">
        <v>2100</v>
      </c>
      <c r="G1144" s="23">
        <v>10668.22</v>
      </c>
      <c r="H1144" s="23">
        <v>0</v>
      </c>
      <c r="I1144" s="23">
        <v>10668.22</v>
      </c>
      <c r="AG1144" s="41"/>
    </row>
    <row r="1145" spans="1:33" s="40" customFormat="1" ht="30" customHeight="1">
      <c r="A1145" s="17" t="s">
        <v>267</v>
      </c>
      <c r="B1145" s="18" t="s">
        <v>268</v>
      </c>
      <c r="C1145" s="30" t="s">
        <v>277</v>
      </c>
      <c r="D1145" s="20" t="s">
        <v>14</v>
      </c>
      <c r="E1145" s="21" t="s">
        <v>352</v>
      </c>
      <c r="F1145" s="22" t="s">
        <v>2101</v>
      </c>
      <c r="G1145" s="23">
        <v>2653.3</v>
      </c>
      <c r="H1145" s="23">
        <v>0</v>
      </c>
      <c r="I1145" s="23">
        <f>1923.64+729.66</f>
        <v>2653.3</v>
      </c>
      <c r="AG1145" s="41"/>
    </row>
    <row r="1146" spans="1:33" s="40" customFormat="1" ht="30" customHeight="1">
      <c r="A1146" s="17" t="s">
        <v>841</v>
      </c>
      <c r="B1146" s="18">
        <v>23861690225</v>
      </c>
      <c r="C1146" s="30" t="s">
        <v>2102</v>
      </c>
      <c r="D1146" s="20" t="s">
        <v>14</v>
      </c>
      <c r="E1146" s="21" t="s">
        <v>352</v>
      </c>
      <c r="F1146" s="22" t="s">
        <v>2103</v>
      </c>
      <c r="G1146" s="23">
        <v>3638.44</v>
      </c>
      <c r="H1146" s="23">
        <v>0</v>
      </c>
      <c r="I1146" s="23">
        <v>3638.44</v>
      </c>
      <c r="AG1146" s="41"/>
    </row>
    <row r="1147" spans="1:33" s="40" customFormat="1" ht="30" customHeight="1">
      <c r="A1147" s="17" t="s">
        <v>2104</v>
      </c>
      <c r="B1147" s="18">
        <v>19309791268</v>
      </c>
      <c r="C1147" s="30" t="s">
        <v>2105</v>
      </c>
      <c r="D1147" s="20" t="s">
        <v>14</v>
      </c>
      <c r="E1147" s="21" t="s">
        <v>352</v>
      </c>
      <c r="F1147" s="22" t="s">
        <v>2106</v>
      </c>
      <c r="G1147" s="23">
        <v>3638.44</v>
      </c>
      <c r="H1147" s="23">
        <v>0</v>
      </c>
      <c r="I1147" s="23">
        <v>3638.44</v>
      </c>
      <c r="AG1147" s="41"/>
    </row>
    <row r="1148" spans="1:33" s="40" customFormat="1" ht="30" customHeight="1">
      <c r="A1148" s="17" t="s">
        <v>786</v>
      </c>
      <c r="B1148" s="18">
        <v>7618522200</v>
      </c>
      <c r="C1148" s="30" t="s">
        <v>2107</v>
      </c>
      <c r="D1148" s="20" t="s">
        <v>14</v>
      </c>
      <c r="E1148" s="21" t="s">
        <v>352</v>
      </c>
      <c r="F1148" s="22" t="s">
        <v>2108</v>
      </c>
      <c r="G1148" s="23">
        <v>1812.68</v>
      </c>
      <c r="H1148" s="23">
        <v>0</v>
      </c>
      <c r="I1148" s="23">
        <v>1812.68</v>
      </c>
      <c r="AG1148" s="41"/>
    </row>
    <row r="1149" spans="1:33" s="40" customFormat="1" ht="30" customHeight="1">
      <c r="A1149" s="17" t="s">
        <v>267</v>
      </c>
      <c r="B1149" s="18" t="s">
        <v>268</v>
      </c>
      <c r="C1149" s="30" t="s">
        <v>2109</v>
      </c>
      <c r="D1149" s="20" t="s">
        <v>14</v>
      </c>
      <c r="E1149" s="21" t="s">
        <v>352</v>
      </c>
      <c r="F1149" s="22" t="s">
        <v>2110</v>
      </c>
      <c r="G1149" s="23">
        <v>15000</v>
      </c>
      <c r="H1149" s="23">
        <v>0</v>
      </c>
      <c r="I1149" s="23">
        <v>15000</v>
      </c>
      <c r="AG1149" s="41"/>
    </row>
    <row r="1150" spans="1:33" s="40" customFormat="1" ht="30" customHeight="1">
      <c r="A1150" s="17" t="s">
        <v>267</v>
      </c>
      <c r="B1150" s="18" t="s">
        <v>268</v>
      </c>
      <c r="C1150" s="30" t="s">
        <v>2111</v>
      </c>
      <c r="D1150" s="20" t="s">
        <v>14</v>
      </c>
      <c r="E1150" s="21" t="s">
        <v>352</v>
      </c>
      <c r="F1150" s="22" t="s">
        <v>2112</v>
      </c>
      <c r="G1150" s="23">
        <v>4448</v>
      </c>
      <c r="H1150" s="23">
        <v>0</v>
      </c>
      <c r="I1150" s="23">
        <v>4448</v>
      </c>
      <c r="AG1150" s="41"/>
    </row>
    <row r="1151" spans="1:33" s="40" customFormat="1" ht="30" customHeight="1">
      <c r="A1151" s="17" t="s">
        <v>267</v>
      </c>
      <c r="B1151" s="18" t="s">
        <v>268</v>
      </c>
      <c r="C1151" s="30" t="s">
        <v>2113</v>
      </c>
      <c r="D1151" s="20" t="s">
        <v>14</v>
      </c>
      <c r="E1151" s="21" t="s">
        <v>352</v>
      </c>
      <c r="F1151" s="22" t="s">
        <v>2114</v>
      </c>
      <c r="G1151" s="23">
        <v>1737.15</v>
      </c>
      <c r="H1151" s="23">
        <v>0</v>
      </c>
      <c r="I1151" s="23">
        <v>1737.15</v>
      </c>
      <c r="AG1151" s="41"/>
    </row>
    <row r="1152" spans="1:33" s="40" customFormat="1" ht="30" customHeight="1">
      <c r="A1152" s="17" t="s">
        <v>216</v>
      </c>
      <c r="B1152" s="18">
        <v>23980958272</v>
      </c>
      <c r="C1152" s="30" t="s">
        <v>2115</v>
      </c>
      <c r="D1152" s="20" t="s">
        <v>14</v>
      </c>
      <c r="E1152" s="21" t="s">
        <v>352</v>
      </c>
      <c r="F1152" s="22" t="s">
        <v>2116</v>
      </c>
      <c r="G1152" s="23">
        <v>957.48</v>
      </c>
      <c r="H1152" s="23">
        <v>0</v>
      </c>
      <c r="I1152" s="23">
        <v>957.48</v>
      </c>
      <c r="AG1152" s="41"/>
    </row>
    <row r="1153" spans="1:33" s="40" customFormat="1" ht="30" customHeight="1">
      <c r="A1153" s="17" t="s">
        <v>370</v>
      </c>
      <c r="B1153" s="18">
        <v>97594610806</v>
      </c>
      <c r="C1153" s="30" t="s">
        <v>2117</v>
      </c>
      <c r="D1153" s="20" t="s">
        <v>14</v>
      </c>
      <c r="E1153" s="21" t="s">
        <v>352</v>
      </c>
      <c r="F1153" s="22" t="s">
        <v>2118</v>
      </c>
      <c r="G1153" s="23">
        <v>909.61</v>
      </c>
      <c r="H1153" s="23">
        <v>0</v>
      </c>
      <c r="I1153" s="23">
        <v>909.61</v>
      </c>
      <c r="AG1153" s="41"/>
    </row>
    <row r="1154" spans="1:33" s="40" customFormat="1" ht="30" customHeight="1">
      <c r="A1154" s="17" t="s">
        <v>267</v>
      </c>
      <c r="B1154" s="18" t="s">
        <v>268</v>
      </c>
      <c r="C1154" s="30" t="s">
        <v>2119</v>
      </c>
      <c r="D1154" s="20" t="s">
        <v>14</v>
      </c>
      <c r="E1154" s="21" t="s">
        <v>352</v>
      </c>
      <c r="F1154" s="22" t="s">
        <v>2120</v>
      </c>
      <c r="G1154" s="23">
        <v>5000</v>
      </c>
      <c r="H1154" s="23">
        <v>0</v>
      </c>
      <c r="I1154" s="23">
        <v>5000</v>
      </c>
      <c r="AG1154" s="41"/>
    </row>
    <row r="1155" spans="1:33" s="40" customFormat="1" ht="30" customHeight="1">
      <c r="A1155" s="17" t="s">
        <v>267</v>
      </c>
      <c r="B1155" s="18" t="s">
        <v>268</v>
      </c>
      <c r="C1155" s="30" t="s">
        <v>2121</v>
      </c>
      <c r="D1155" s="20" t="s">
        <v>14</v>
      </c>
      <c r="E1155" s="21" t="s">
        <v>352</v>
      </c>
      <c r="F1155" s="22" t="s">
        <v>2122</v>
      </c>
      <c r="G1155" s="23">
        <v>26000</v>
      </c>
      <c r="H1155" s="23">
        <v>0</v>
      </c>
      <c r="I1155" s="23">
        <v>26000</v>
      </c>
      <c r="AG1155" s="41"/>
    </row>
    <row r="1156" spans="1:33" s="40" customFormat="1" ht="30" customHeight="1">
      <c r="A1156" s="17" t="s">
        <v>469</v>
      </c>
      <c r="B1156" s="18">
        <v>5491663000170</v>
      </c>
      <c r="C1156" s="30" t="s">
        <v>2123</v>
      </c>
      <c r="D1156" s="20" t="s">
        <v>40</v>
      </c>
      <c r="E1156" s="21" t="s">
        <v>398</v>
      </c>
      <c r="F1156" s="22" t="s">
        <v>2124</v>
      </c>
      <c r="G1156" s="23">
        <v>828</v>
      </c>
      <c r="H1156" s="23">
        <v>828</v>
      </c>
      <c r="I1156" s="23">
        <v>828</v>
      </c>
      <c r="AG1156" s="41"/>
    </row>
    <row r="1157" spans="1:33" s="40" customFormat="1" ht="30" customHeight="1">
      <c r="A1157" s="17" t="s">
        <v>1690</v>
      </c>
      <c r="B1157" s="18">
        <v>14711258000100</v>
      </c>
      <c r="C1157" s="30" t="s">
        <v>2125</v>
      </c>
      <c r="D1157" s="20" t="s">
        <v>40</v>
      </c>
      <c r="E1157" s="21" t="s">
        <v>398</v>
      </c>
      <c r="F1157" s="22" t="s">
        <v>2126</v>
      </c>
      <c r="G1157" s="23">
        <v>146.70000000000002</v>
      </c>
      <c r="H1157" s="23">
        <v>0</v>
      </c>
      <c r="I1157" s="23">
        <v>0</v>
      </c>
      <c r="AG1157" s="41"/>
    </row>
    <row r="1158" spans="1:33" s="40" customFormat="1" ht="30" customHeight="1">
      <c r="A1158" s="17" t="s">
        <v>2127</v>
      </c>
      <c r="B1158" s="18">
        <v>5216530000195</v>
      </c>
      <c r="C1158" s="30" t="s">
        <v>2128</v>
      </c>
      <c r="D1158" s="20" t="s">
        <v>14</v>
      </c>
      <c r="E1158" s="21" t="s">
        <v>402</v>
      </c>
      <c r="F1158" s="22" t="s">
        <v>2129</v>
      </c>
      <c r="G1158" s="23">
        <v>44100</v>
      </c>
      <c r="H1158" s="23">
        <v>0</v>
      </c>
      <c r="I1158" s="23">
        <v>0</v>
      </c>
      <c r="AG1158" s="41"/>
    </row>
    <row r="1159" spans="1:33" s="40" customFormat="1" ht="30" customHeight="1">
      <c r="A1159" s="17" t="s">
        <v>472</v>
      </c>
      <c r="B1159" s="18">
        <v>13014296000141</v>
      </c>
      <c r="C1159" s="30" t="s">
        <v>2130</v>
      </c>
      <c r="D1159" s="20" t="s">
        <v>40</v>
      </c>
      <c r="E1159" s="21" t="s">
        <v>398</v>
      </c>
      <c r="F1159" s="22" t="s">
        <v>2131</v>
      </c>
      <c r="G1159" s="23">
        <v>1360</v>
      </c>
      <c r="H1159" s="23">
        <v>0</v>
      </c>
      <c r="I1159" s="23">
        <v>0</v>
      </c>
      <c r="AG1159" s="41"/>
    </row>
    <row r="1160" spans="1:33" s="40" customFormat="1" ht="30" customHeight="1">
      <c r="A1160" s="17" t="s">
        <v>741</v>
      </c>
      <c r="B1160" s="18">
        <v>10847885000112</v>
      </c>
      <c r="C1160" s="30" t="s">
        <v>2132</v>
      </c>
      <c r="D1160" s="20" t="s">
        <v>40</v>
      </c>
      <c r="E1160" s="21" t="s">
        <v>398</v>
      </c>
      <c r="F1160" s="22" t="s">
        <v>2133</v>
      </c>
      <c r="G1160" s="23">
        <v>1135.53</v>
      </c>
      <c r="H1160" s="23">
        <v>0</v>
      </c>
      <c r="I1160" s="23">
        <v>0</v>
      </c>
      <c r="AG1160" s="41"/>
    </row>
    <row r="1161" spans="1:33" s="40" customFormat="1" ht="30" customHeight="1">
      <c r="A1161" s="17" t="s">
        <v>745</v>
      </c>
      <c r="B1161" s="18">
        <v>22655992000128</v>
      </c>
      <c r="C1161" s="30" t="s">
        <v>2134</v>
      </c>
      <c r="D1161" s="20" t="s">
        <v>40</v>
      </c>
      <c r="E1161" s="21" t="s">
        <v>398</v>
      </c>
      <c r="F1161" s="22" t="s">
        <v>2135</v>
      </c>
      <c r="G1161" s="23">
        <v>1612</v>
      </c>
      <c r="H1161" s="23">
        <v>0</v>
      </c>
      <c r="I1161" s="23">
        <v>1612</v>
      </c>
      <c r="AG1161" s="41"/>
    </row>
    <row r="1162" spans="1:33" s="40" customFormat="1" ht="30" customHeight="1">
      <c r="A1162" s="17" t="s">
        <v>741</v>
      </c>
      <c r="B1162" s="18">
        <v>10847885000112</v>
      </c>
      <c r="C1162" s="30" t="s">
        <v>2136</v>
      </c>
      <c r="D1162" s="20" t="s">
        <v>40</v>
      </c>
      <c r="E1162" s="21" t="s">
        <v>398</v>
      </c>
      <c r="F1162" s="22" t="s">
        <v>2137</v>
      </c>
      <c r="G1162" s="23">
        <v>2118.98</v>
      </c>
      <c r="H1162" s="23">
        <v>0</v>
      </c>
      <c r="I1162" s="23">
        <v>2118.98</v>
      </c>
      <c r="AG1162" s="41"/>
    </row>
    <row r="1163" spans="1:33" s="40" customFormat="1" ht="30" customHeight="1">
      <c r="A1163" s="17" t="s">
        <v>2138</v>
      </c>
      <c r="B1163" s="18">
        <v>23917074000192</v>
      </c>
      <c r="C1163" s="30" t="s">
        <v>2139</v>
      </c>
      <c r="D1163" s="20" t="s">
        <v>40</v>
      </c>
      <c r="E1163" s="21" t="s">
        <v>398</v>
      </c>
      <c r="F1163" s="22" t="s">
        <v>2140</v>
      </c>
      <c r="G1163" s="23">
        <v>15300</v>
      </c>
      <c r="H1163" s="23">
        <v>0</v>
      </c>
      <c r="I1163" s="23">
        <v>0</v>
      </c>
      <c r="AG1163" s="41"/>
    </row>
    <row r="1164" spans="1:33" s="40" customFormat="1" ht="30" customHeight="1">
      <c r="A1164" s="17" t="s">
        <v>1568</v>
      </c>
      <c r="B1164" s="18">
        <v>9068212000185</v>
      </c>
      <c r="C1164" s="30" t="s">
        <v>2141</v>
      </c>
      <c r="D1164" s="20" t="s">
        <v>40</v>
      </c>
      <c r="E1164" s="21" t="s">
        <v>398</v>
      </c>
      <c r="F1164" s="22" t="s">
        <v>2142</v>
      </c>
      <c r="G1164" s="23">
        <v>790.56</v>
      </c>
      <c r="H1164" s="23">
        <v>0</v>
      </c>
      <c r="I1164" s="23">
        <v>0</v>
      </c>
      <c r="AG1164" s="41"/>
    </row>
    <row r="1165" spans="1:33" s="40" customFormat="1" ht="30" customHeight="1">
      <c r="A1165" s="17" t="s">
        <v>2143</v>
      </c>
      <c r="B1165" s="18">
        <v>81257937120</v>
      </c>
      <c r="C1165" s="30" t="s">
        <v>2144</v>
      </c>
      <c r="D1165" s="20" t="s">
        <v>14</v>
      </c>
      <c r="E1165" s="21" t="s">
        <v>352</v>
      </c>
      <c r="F1165" s="22" t="s">
        <v>2145</v>
      </c>
      <c r="G1165" s="23">
        <v>1122.97</v>
      </c>
      <c r="H1165" s="23">
        <v>0</v>
      </c>
      <c r="I1165" s="23">
        <v>1122.97</v>
      </c>
      <c r="AG1165" s="41"/>
    </row>
    <row r="1166" spans="1:33" s="40" customFormat="1" ht="30" customHeight="1">
      <c r="A1166" s="17" t="s">
        <v>2146</v>
      </c>
      <c r="B1166" s="18">
        <v>61392065968</v>
      </c>
      <c r="C1166" s="30" t="s">
        <v>2144</v>
      </c>
      <c r="D1166" s="20" t="s">
        <v>14</v>
      </c>
      <c r="E1166" s="21" t="s">
        <v>352</v>
      </c>
      <c r="F1166" s="22" t="s">
        <v>2147</v>
      </c>
      <c r="G1166" s="23">
        <v>574.49</v>
      </c>
      <c r="H1166" s="23">
        <v>0</v>
      </c>
      <c r="I1166" s="23">
        <v>574.49</v>
      </c>
      <c r="AG1166" s="41"/>
    </row>
    <row r="1167" spans="1:33" s="40" customFormat="1" ht="30" customHeight="1">
      <c r="A1167" s="17" t="s">
        <v>1441</v>
      </c>
      <c r="B1167" s="18">
        <v>4986163000146</v>
      </c>
      <c r="C1167" s="30" t="s">
        <v>2148</v>
      </c>
      <c r="D1167" s="20" t="s">
        <v>14</v>
      </c>
      <c r="E1167" s="21" t="s">
        <v>352</v>
      </c>
      <c r="F1167" s="22" t="s">
        <v>2149</v>
      </c>
      <c r="G1167" s="23">
        <v>5042.64</v>
      </c>
      <c r="H1167" s="23">
        <v>0</v>
      </c>
      <c r="I1167" s="23">
        <v>5042.64</v>
      </c>
      <c r="AG1167" s="41"/>
    </row>
    <row r="1168" spans="1:33" s="40" customFormat="1" ht="30" customHeight="1">
      <c r="A1168" s="17" t="s">
        <v>267</v>
      </c>
      <c r="B1168" s="18" t="s">
        <v>268</v>
      </c>
      <c r="C1168" s="30" t="s">
        <v>2150</v>
      </c>
      <c r="D1168" s="20" t="s">
        <v>14</v>
      </c>
      <c r="E1168" s="21" t="s">
        <v>352</v>
      </c>
      <c r="F1168" s="22" t="s">
        <v>2151</v>
      </c>
      <c r="G1168" s="23">
        <v>9594.76</v>
      </c>
      <c r="H1168" s="23">
        <v>0</v>
      </c>
      <c r="I1168" s="23">
        <v>9594.76</v>
      </c>
      <c r="AG1168" s="41"/>
    </row>
    <row r="1169" spans="1:33" s="40" customFormat="1" ht="30" customHeight="1">
      <c r="A1169" s="17" t="s">
        <v>267</v>
      </c>
      <c r="B1169" s="18" t="s">
        <v>268</v>
      </c>
      <c r="C1169" s="30" t="s">
        <v>2152</v>
      </c>
      <c r="D1169" s="20" t="s">
        <v>14</v>
      </c>
      <c r="E1169" s="21" t="s">
        <v>352</v>
      </c>
      <c r="F1169" s="22" t="s">
        <v>2153</v>
      </c>
      <c r="G1169" s="23">
        <v>484319.22</v>
      </c>
      <c r="H1169" s="23">
        <v>0</v>
      </c>
      <c r="I1169" s="23">
        <v>484319.22</v>
      </c>
      <c r="AG1169" s="41"/>
    </row>
    <row r="1170" spans="1:33" s="40" customFormat="1" ht="30" customHeight="1">
      <c r="A1170" s="17" t="s">
        <v>267</v>
      </c>
      <c r="B1170" s="18" t="s">
        <v>268</v>
      </c>
      <c r="C1170" s="30" t="s">
        <v>2152</v>
      </c>
      <c r="D1170" s="20" t="s">
        <v>14</v>
      </c>
      <c r="E1170" s="21" t="s">
        <v>352</v>
      </c>
      <c r="F1170" s="22" t="s">
        <v>2154</v>
      </c>
      <c r="G1170" s="23">
        <v>1657.97</v>
      </c>
      <c r="H1170" s="23">
        <v>0</v>
      </c>
      <c r="I1170" s="23">
        <v>1657.97</v>
      </c>
      <c r="AG1170" s="41"/>
    </row>
    <row r="1171" spans="1:33" s="40" customFormat="1" ht="30" customHeight="1">
      <c r="A1171" s="17" t="s">
        <v>267</v>
      </c>
      <c r="B1171" s="18" t="s">
        <v>268</v>
      </c>
      <c r="C1171" s="30" t="s">
        <v>2152</v>
      </c>
      <c r="D1171" s="20" t="s">
        <v>14</v>
      </c>
      <c r="E1171" s="21" t="s">
        <v>352</v>
      </c>
      <c r="F1171" s="22" t="s">
        <v>2155</v>
      </c>
      <c r="G1171" s="23">
        <v>103394.2</v>
      </c>
      <c r="H1171" s="23">
        <v>0</v>
      </c>
      <c r="I1171" s="23">
        <v>103394.2</v>
      </c>
      <c r="AG1171" s="41"/>
    </row>
    <row r="1172" spans="1:33" s="40" customFormat="1" ht="30" customHeight="1">
      <c r="A1172" s="17" t="s">
        <v>865</v>
      </c>
      <c r="B1172" s="18">
        <v>40432544000147</v>
      </c>
      <c r="C1172" s="30" t="s">
        <v>2156</v>
      </c>
      <c r="D1172" s="20" t="s">
        <v>14</v>
      </c>
      <c r="E1172" s="21" t="s">
        <v>352</v>
      </c>
      <c r="F1172" s="22" t="s">
        <v>2157</v>
      </c>
      <c r="G1172" s="23">
        <v>21.34</v>
      </c>
      <c r="H1172" s="23">
        <v>21.34</v>
      </c>
      <c r="I1172" s="23">
        <v>21.34</v>
      </c>
      <c r="AG1172" s="41"/>
    </row>
    <row r="1173" spans="1:33" s="40" customFormat="1" ht="30" customHeight="1">
      <c r="A1173" s="17" t="s">
        <v>1441</v>
      </c>
      <c r="B1173" s="18">
        <v>4986163000146</v>
      </c>
      <c r="C1173" s="30" t="s">
        <v>2158</v>
      </c>
      <c r="D1173" s="20" t="s">
        <v>14</v>
      </c>
      <c r="E1173" s="21" t="s">
        <v>352</v>
      </c>
      <c r="F1173" s="22" t="s">
        <v>2159</v>
      </c>
      <c r="G1173" s="23">
        <v>98.53</v>
      </c>
      <c r="H1173" s="23">
        <v>0</v>
      </c>
      <c r="I1173" s="23">
        <v>98.53</v>
      </c>
      <c r="AG1173" s="41"/>
    </row>
    <row r="1174" spans="1:33" s="40" customFormat="1" ht="30" customHeight="1">
      <c r="A1174" s="17" t="s">
        <v>1441</v>
      </c>
      <c r="B1174" s="18">
        <v>4986163000146</v>
      </c>
      <c r="C1174" s="30" t="s">
        <v>2160</v>
      </c>
      <c r="D1174" s="20" t="s">
        <v>14</v>
      </c>
      <c r="E1174" s="21" t="s">
        <v>352</v>
      </c>
      <c r="F1174" s="22" t="s">
        <v>2161</v>
      </c>
      <c r="G1174" s="23">
        <v>191467.9</v>
      </c>
      <c r="H1174" s="23">
        <v>0</v>
      </c>
      <c r="I1174" s="23">
        <v>191467.9</v>
      </c>
      <c r="AG1174" s="41"/>
    </row>
    <row r="1175" spans="1:33" s="40" customFormat="1" ht="30" customHeight="1">
      <c r="A1175" s="17" t="s">
        <v>1441</v>
      </c>
      <c r="B1175" s="18">
        <v>4986163000146</v>
      </c>
      <c r="C1175" s="30" t="s">
        <v>2162</v>
      </c>
      <c r="D1175" s="20" t="s">
        <v>14</v>
      </c>
      <c r="E1175" s="21" t="s">
        <v>352</v>
      </c>
      <c r="F1175" s="22" t="s">
        <v>2163</v>
      </c>
      <c r="G1175" s="23">
        <v>402748.66</v>
      </c>
      <c r="H1175" s="23">
        <v>0</v>
      </c>
      <c r="I1175" s="23">
        <v>402748.66</v>
      </c>
      <c r="AG1175" s="41"/>
    </row>
    <row r="1176" spans="1:33" s="40" customFormat="1" ht="30" customHeight="1">
      <c r="A1176" s="17" t="s">
        <v>1441</v>
      </c>
      <c r="B1176" s="18">
        <v>4986163000146</v>
      </c>
      <c r="C1176" s="30" t="s">
        <v>2162</v>
      </c>
      <c r="D1176" s="20" t="s">
        <v>14</v>
      </c>
      <c r="E1176" s="21" t="s">
        <v>352</v>
      </c>
      <c r="F1176" s="22" t="s">
        <v>2164</v>
      </c>
      <c r="G1176" s="23">
        <v>1170.64</v>
      </c>
      <c r="H1176" s="23">
        <v>0</v>
      </c>
      <c r="I1176" s="23">
        <v>1170.64</v>
      </c>
      <c r="AG1176" s="41"/>
    </row>
    <row r="1177" spans="1:33" s="40" customFormat="1" ht="30" customHeight="1">
      <c r="A1177" s="17" t="s">
        <v>1441</v>
      </c>
      <c r="B1177" s="18">
        <v>4986163000146</v>
      </c>
      <c r="C1177" s="30" t="s">
        <v>2165</v>
      </c>
      <c r="D1177" s="20" t="s">
        <v>14</v>
      </c>
      <c r="E1177" s="21" t="s">
        <v>352</v>
      </c>
      <c r="F1177" s="22" t="s">
        <v>2166</v>
      </c>
      <c r="G1177" s="23">
        <v>4329.52</v>
      </c>
      <c r="H1177" s="23">
        <v>0</v>
      </c>
      <c r="I1177" s="23">
        <v>4329.52</v>
      </c>
      <c r="AG1177" s="41"/>
    </row>
    <row r="1178" spans="1:33" s="40" customFormat="1" ht="30" customHeight="1">
      <c r="A1178" s="17" t="s">
        <v>1441</v>
      </c>
      <c r="B1178" s="18">
        <v>4986163000146</v>
      </c>
      <c r="C1178" s="30" t="s">
        <v>2167</v>
      </c>
      <c r="D1178" s="20" t="s">
        <v>14</v>
      </c>
      <c r="E1178" s="21" t="s">
        <v>352</v>
      </c>
      <c r="F1178" s="22" t="s">
        <v>2168</v>
      </c>
      <c r="G1178" s="23">
        <v>10775.79</v>
      </c>
      <c r="H1178" s="23">
        <v>0</v>
      </c>
      <c r="I1178" s="23">
        <v>10775.79</v>
      </c>
      <c r="AG1178" s="41"/>
    </row>
    <row r="1179" spans="1:33" s="40" customFormat="1" ht="30" customHeight="1">
      <c r="A1179" s="17" t="s">
        <v>1441</v>
      </c>
      <c r="B1179" s="18">
        <v>4986163000146</v>
      </c>
      <c r="C1179" s="30" t="s">
        <v>2169</v>
      </c>
      <c r="D1179" s="20" t="s">
        <v>14</v>
      </c>
      <c r="E1179" s="21" t="s">
        <v>352</v>
      </c>
      <c r="F1179" s="22" t="s">
        <v>2170</v>
      </c>
      <c r="G1179" s="23">
        <v>1118023.56</v>
      </c>
      <c r="H1179" s="23">
        <v>0</v>
      </c>
      <c r="I1179" s="23">
        <v>1118023.56</v>
      </c>
      <c r="AG1179" s="41"/>
    </row>
    <row r="1180" spans="1:33" s="40" customFormat="1" ht="30" customHeight="1">
      <c r="A1180" s="17" t="s">
        <v>1441</v>
      </c>
      <c r="B1180" s="18">
        <v>4986163000146</v>
      </c>
      <c r="C1180" s="30" t="s">
        <v>2171</v>
      </c>
      <c r="D1180" s="20" t="s">
        <v>14</v>
      </c>
      <c r="E1180" s="21" t="s">
        <v>352</v>
      </c>
      <c r="F1180" s="22" t="s">
        <v>2172</v>
      </c>
      <c r="G1180" s="23">
        <v>655322.85</v>
      </c>
      <c r="H1180" s="23">
        <v>0</v>
      </c>
      <c r="I1180" s="23">
        <v>655322.85</v>
      </c>
      <c r="AG1180" s="41"/>
    </row>
    <row r="1181" spans="1:33" s="40" customFormat="1" ht="30" customHeight="1">
      <c r="A1181" s="17" t="s">
        <v>2024</v>
      </c>
      <c r="B1181" s="18">
        <v>81293399787</v>
      </c>
      <c r="C1181" s="30" t="s">
        <v>2173</v>
      </c>
      <c r="D1181" s="20" t="s">
        <v>14</v>
      </c>
      <c r="E1181" s="21" t="s">
        <v>352</v>
      </c>
      <c r="F1181" s="22" t="s">
        <v>2174</v>
      </c>
      <c r="G1181" s="23">
        <v>1819.2</v>
      </c>
      <c r="H1181" s="23">
        <v>0</v>
      </c>
      <c r="I1181" s="23">
        <v>1819.2</v>
      </c>
      <c r="AG1181" s="41"/>
    </row>
    <row r="1182" spans="1:33" s="40" customFormat="1" ht="30" customHeight="1">
      <c r="A1182" s="17" t="s">
        <v>966</v>
      </c>
      <c r="B1182" s="18">
        <v>74092049234</v>
      </c>
      <c r="C1182" s="30" t="s">
        <v>2173</v>
      </c>
      <c r="D1182" s="20" t="s">
        <v>14</v>
      </c>
      <c r="E1182" s="21" t="s">
        <v>352</v>
      </c>
      <c r="F1182" s="22" t="s">
        <v>2175</v>
      </c>
      <c r="G1182" s="23">
        <v>1812.88</v>
      </c>
      <c r="H1182" s="23">
        <v>0</v>
      </c>
      <c r="I1182" s="23">
        <v>1812.88</v>
      </c>
      <c r="AG1182" s="41"/>
    </row>
    <row r="1183" spans="1:33" s="40" customFormat="1" ht="30" customHeight="1">
      <c r="A1183" s="17" t="s">
        <v>1360</v>
      </c>
      <c r="B1183" s="18">
        <v>21512124249</v>
      </c>
      <c r="C1183" s="30" t="s">
        <v>2176</v>
      </c>
      <c r="D1183" s="20" t="s">
        <v>14</v>
      </c>
      <c r="E1183" s="21" t="s">
        <v>352</v>
      </c>
      <c r="F1183" s="22" t="s">
        <v>2177</v>
      </c>
      <c r="G1183" s="23">
        <v>2160.3</v>
      </c>
      <c r="H1183" s="23">
        <v>0</v>
      </c>
      <c r="I1183" s="23">
        <v>2160.3</v>
      </c>
      <c r="AG1183" s="41"/>
    </row>
    <row r="1184" spans="1:33" s="40" customFormat="1" ht="30" customHeight="1">
      <c r="A1184" s="17" t="s">
        <v>253</v>
      </c>
      <c r="B1184" s="18">
        <v>34819320220</v>
      </c>
      <c r="C1184" s="30" t="s">
        <v>2178</v>
      </c>
      <c r="D1184" s="20" t="s">
        <v>14</v>
      </c>
      <c r="E1184" s="21" t="s">
        <v>352</v>
      </c>
      <c r="F1184" s="22" t="s">
        <v>2179</v>
      </c>
      <c r="G1184" s="23">
        <v>909.61</v>
      </c>
      <c r="H1184" s="23">
        <v>0</v>
      </c>
      <c r="I1184" s="23">
        <v>909.61</v>
      </c>
      <c r="AG1184" s="41"/>
    </row>
    <row r="1185" spans="1:33" s="40" customFormat="1" ht="30" customHeight="1">
      <c r="A1185" s="17" t="s">
        <v>1675</v>
      </c>
      <c r="B1185" s="18">
        <v>57069603215</v>
      </c>
      <c r="C1185" s="30" t="s">
        <v>2180</v>
      </c>
      <c r="D1185" s="20" t="s">
        <v>14</v>
      </c>
      <c r="E1185" s="21" t="s">
        <v>352</v>
      </c>
      <c r="F1185" s="22" t="s">
        <v>2181</v>
      </c>
      <c r="G1185" s="23">
        <v>226.58</v>
      </c>
      <c r="H1185" s="23">
        <v>0</v>
      </c>
      <c r="I1185" s="23">
        <v>226.58</v>
      </c>
      <c r="AG1185" s="41"/>
    </row>
    <row r="1186" spans="1:33" s="40" customFormat="1" ht="30" customHeight="1">
      <c r="A1186" s="17" t="s">
        <v>2182</v>
      </c>
      <c r="B1186" s="18">
        <v>56942575291</v>
      </c>
      <c r="C1186" s="30" t="s">
        <v>2180</v>
      </c>
      <c r="D1186" s="20" t="s">
        <v>14</v>
      </c>
      <c r="E1186" s="21" t="s">
        <v>352</v>
      </c>
      <c r="F1186" s="22" t="s">
        <v>2183</v>
      </c>
      <c r="G1186" s="23">
        <v>226.61</v>
      </c>
      <c r="H1186" s="23">
        <v>0</v>
      </c>
      <c r="I1186" s="23">
        <v>226.61</v>
      </c>
      <c r="AG1186" s="41"/>
    </row>
    <row r="1187" spans="1:33" s="40" customFormat="1" ht="30" customHeight="1">
      <c r="A1187" s="17" t="s">
        <v>2184</v>
      </c>
      <c r="B1187" s="18">
        <v>1146596138</v>
      </c>
      <c r="C1187" s="30" t="s">
        <v>2180</v>
      </c>
      <c r="D1187" s="20" t="s">
        <v>14</v>
      </c>
      <c r="E1187" s="21" t="s">
        <v>352</v>
      </c>
      <c r="F1187" s="22" t="s">
        <v>2185</v>
      </c>
      <c r="G1187" s="23">
        <v>226.61</v>
      </c>
      <c r="H1187" s="23">
        <v>0</v>
      </c>
      <c r="I1187" s="23">
        <v>226.61</v>
      </c>
      <c r="AG1187" s="41"/>
    </row>
    <row r="1188" spans="1:33" s="40" customFormat="1" ht="30" customHeight="1">
      <c r="A1188" s="17" t="s">
        <v>2104</v>
      </c>
      <c r="B1188" s="18">
        <v>19309791268</v>
      </c>
      <c r="C1188" s="30" t="s">
        <v>2186</v>
      </c>
      <c r="D1188" s="20" t="s">
        <v>14</v>
      </c>
      <c r="E1188" s="21" t="s">
        <v>352</v>
      </c>
      <c r="F1188" s="22" t="s">
        <v>2187</v>
      </c>
      <c r="G1188" s="23">
        <v>227.4</v>
      </c>
      <c r="H1188" s="23">
        <v>0</v>
      </c>
      <c r="I1188" s="23">
        <v>227.4</v>
      </c>
      <c r="AG1188" s="41"/>
    </row>
    <row r="1189" spans="1:33" s="40" customFormat="1" ht="30" customHeight="1">
      <c r="A1189" s="17" t="s">
        <v>243</v>
      </c>
      <c r="B1189" s="18">
        <v>57144567268</v>
      </c>
      <c r="C1189" s="30" t="s">
        <v>2188</v>
      </c>
      <c r="D1189" s="20" t="s">
        <v>14</v>
      </c>
      <c r="E1189" s="21" t="s">
        <v>352</v>
      </c>
      <c r="F1189" s="22" t="s">
        <v>2189</v>
      </c>
      <c r="G1189" s="23">
        <v>2266.1</v>
      </c>
      <c r="H1189" s="23">
        <v>0</v>
      </c>
      <c r="I1189" s="23">
        <v>2266.1</v>
      </c>
      <c r="AG1189" s="41"/>
    </row>
    <row r="1190" spans="1:33" s="40" customFormat="1" ht="30" customHeight="1">
      <c r="A1190" s="17" t="s">
        <v>211</v>
      </c>
      <c r="B1190" s="18">
        <v>61605522287</v>
      </c>
      <c r="C1190" s="30" t="s">
        <v>2188</v>
      </c>
      <c r="D1190" s="20" t="s">
        <v>14</v>
      </c>
      <c r="E1190" s="21" t="s">
        <v>352</v>
      </c>
      <c r="F1190" s="22" t="s">
        <v>2190</v>
      </c>
      <c r="G1190" s="23">
        <v>2266.1</v>
      </c>
      <c r="H1190" s="23">
        <v>0</v>
      </c>
      <c r="I1190" s="23">
        <v>2266.1</v>
      </c>
      <c r="AG1190" s="41"/>
    </row>
    <row r="1191" spans="1:33" s="40" customFormat="1" ht="30" customHeight="1">
      <c r="A1191" s="17" t="s">
        <v>2191</v>
      </c>
      <c r="B1191" s="18">
        <v>21993683000103</v>
      </c>
      <c r="C1191" s="30" t="s">
        <v>2192</v>
      </c>
      <c r="D1191" s="20" t="s">
        <v>40</v>
      </c>
      <c r="E1191" s="21" t="s">
        <v>398</v>
      </c>
      <c r="F1191" s="22" t="s">
        <v>2193</v>
      </c>
      <c r="G1191" s="23">
        <v>98750</v>
      </c>
      <c r="H1191" s="23">
        <v>0</v>
      </c>
      <c r="I1191" s="23">
        <v>0</v>
      </c>
      <c r="AG1191" s="41"/>
    </row>
    <row r="1192" spans="1:33" s="40" customFormat="1" ht="30" customHeight="1">
      <c r="A1192" s="17" t="s">
        <v>2194</v>
      </c>
      <c r="B1192" s="18">
        <v>450503259</v>
      </c>
      <c r="C1192" s="30" t="s">
        <v>2195</v>
      </c>
      <c r="D1192" s="20" t="s">
        <v>14</v>
      </c>
      <c r="E1192" s="21" t="s">
        <v>352</v>
      </c>
      <c r="F1192" s="22" t="s">
        <v>2196</v>
      </c>
      <c r="G1192" s="23">
        <v>88</v>
      </c>
      <c r="H1192" s="23">
        <v>0</v>
      </c>
      <c r="I1192" s="23">
        <v>88</v>
      </c>
      <c r="AG1192" s="41"/>
    </row>
    <row r="1193" spans="1:33" s="40" customFormat="1" ht="30" customHeight="1">
      <c r="A1193" s="17" t="s">
        <v>2197</v>
      </c>
      <c r="B1193" s="18">
        <v>1756582000101</v>
      </c>
      <c r="C1193" s="30" t="s">
        <v>2198</v>
      </c>
      <c r="D1193" s="20" t="s">
        <v>40</v>
      </c>
      <c r="E1193" s="21" t="s">
        <v>398</v>
      </c>
      <c r="F1193" s="22" t="s">
        <v>2199</v>
      </c>
      <c r="G1193" s="23">
        <v>61586.5</v>
      </c>
      <c r="H1193" s="23">
        <v>0</v>
      </c>
      <c r="I1193" s="23">
        <v>0</v>
      </c>
      <c r="AG1193" s="41"/>
    </row>
    <row r="1194" spans="1:33" s="40" customFormat="1" ht="30" customHeight="1">
      <c r="A1194" s="17" t="s">
        <v>68</v>
      </c>
      <c r="B1194" s="18">
        <v>10602740000151</v>
      </c>
      <c r="C1194" s="30" t="s">
        <v>2200</v>
      </c>
      <c r="D1194" s="20" t="s">
        <v>40</v>
      </c>
      <c r="E1194" s="21" t="s">
        <v>398</v>
      </c>
      <c r="F1194" s="22" t="s">
        <v>2201</v>
      </c>
      <c r="G1194" s="23">
        <v>3200</v>
      </c>
      <c r="H1194" s="23">
        <v>0</v>
      </c>
      <c r="I1194" s="23">
        <v>0</v>
      </c>
      <c r="AG1194" s="41"/>
    </row>
    <row r="1195" spans="1:33" s="40" customFormat="1" ht="30" customHeight="1">
      <c r="A1195" s="17" t="s">
        <v>673</v>
      </c>
      <c r="B1195" s="18">
        <v>12044080000166</v>
      </c>
      <c r="C1195" s="30" t="s">
        <v>2202</v>
      </c>
      <c r="D1195" s="20" t="s">
        <v>40</v>
      </c>
      <c r="E1195" s="21" t="s">
        <v>398</v>
      </c>
      <c r="F1195" s="22" t="s">
        <v>2203</v>
      </c>
      <c r="G1195" s="23">
        <v>538.2</v>
      </c>
      <c r="H1195" s="23">
        <v>538.2</v>
      </c>
      <c r="I1195" s="23">
        <v>538.2</v>
      </c>
      <c r="AG1195" s="41"/>
    </row>
    <row r="1196" spans="1:33" s="40" customFormat="1" ht="30" customHeight="1">
      <c r="A1196" s="17" t="s">
        <v>673</v>
      </c>
      <c r="B1196" s="18">
        <v>12044080000166</v>
      </c>
      <c r="C1196" s="30" t="s">
        <v>2202</v>
      </c>
      <c r="D1196" s="20" t="s">
        <v>40</v>
      </c>
      <c r="E1196" s="21" t="s">
        <v>398</v>
      </c>
      <c r="F1196" s="22" t="s">
        <v>2204</v>
      </c>
      <c r="G1196" s="23">
        <v>5505.04</v>
      </c>
      <c r="H1196" s="23">
        <v>5505.04</v>
      </c>
      <c r="I1196" s="23">
        <v>5505.04</v>
      </c>
      <c r="AG1196" s="41"/>
    </row>
    <row r="1197" spans="1:33" s="40" customFormat="1" ht="30" customHeight="1">
      <c r="A1197" s="17" t="s">
        <v>2205</v>
      </c>
      <c r="B1197" s="18">
        <v>30995517000129</v>
      </c>
      <c r="C1197" s="30" t="s">
        <v>2206</v>
      </c>
      <c r="D1197" s="20" t="s">
        <v>40</v>
      </c>
      <c r="E1197" s="21" t="s">
        <v>398</v>
      </c>
      <c r="F1197" s="22" t="s">
        <v>2207</v>
      </c>
      <c r="G1197" s="23">
        <v>2199</v>
      </c>
      <c r="H1197" s="23">
        <v>2199</v>
      </c>
      <c r="I1197" s="23">
        <v>2199</v>
      </c>
      <c r="AG1197" s="41"/>
    </row>
    <row r="1198" spans="1:33" s="40" customFormat="1" ht="30" customHeight="1">
      <c r="A1198" s="17" t="s">
        <v>2208</v>
      </c>
      <c r="B1198" s="18">
        <v>24342072000185</v>
      </c>
      <c r="C1198" s="30" t="s">
        <v>2209</v>
      </c>
      <c r="D1198" s="20" t="s">
        <v>40</v>
      </c>
      <c r="E1198" s="21" t="s">
        <v>398</v>
      </c>
      <c r="F1198" s="22" t="s">
        <v>2210</v>
      </c>
      <c r="G1198" s="23">
        <v>88229.61</v>
      </c>
      <c r="H1198" s="23">
        <v>0</v>
      </c>
      <c r="I1198" s="23">
        <v>0</v>
      </c>
      <c r="AG1198" s="41"/>
    </row>
    <row r="1199" spans="1:33" s="40" customFormat="1" ht="30" customHeight="1">
      <c r="A1199" s="17" t="s">
        <v>20</v>
      </c>
      <c r="B1199" s="18">
        <v>5828884000190</v>
      </c>
      <c r="C1199" s="30" t="s">
        <v>2211</v>
      </c>
      <c r="D1199" s="20" t="s">
        <v>14</v>
      </c>
      <c r="E1199" s="21" t="s">
        <v>352</v>
      </c>
      <c r="F1199" s="22" t="s">
        <v>2212</v>
      </c>
      <c r="G1199" s="23">
        <v>166500</v>
      </c>
      <c r="H1199" s="23">
        <v>0</v>
      </c>
      <c r="I1199" s="23">
        <v>0</v>
      </c>
      <c r="AG1199" s="41"/>
    </row>
    <row r="1200" spans="1:33" s="40" customFormat="1" ht="30" customHeight="1">
      <c r="A1200" s="17" t="s">
        <v>865</v>
      </c>
      <c r="B1200" s="18">
        <v>40432544000147</v>
      </c>
      <c r="C1200" s="30" t="s">
        <v>2213</v>
      </c>
      <c r="D1200" s="20" t="s">
        <v>14</v>
      </c>
      <c r="E1200" s="21" t="s">
        <v>352</v>
      </c>
      <c r="F1200" s="22" t="s">
        <v>2214</v>
      </c>
      <c r="G1200" s="23">
        <v>7.87</v>
      </c>
      <c r="H1200" s="23">
        <v>0</v>
      </c>
      <c r="I1200" s="23">
        <v>0</v>
      </c>
      <c r="AG1200" s="41"/>
    </row>
    <row r="1201" spans="1:33" s="40" customFormat="1" ht="30" customHeight="1">
      <c r="A1201" s="17" t="s">
        <v>778</v>
      </c>
      <c r="B1201" s="18">
        <v>17693454420</v>
      </c>
      <c r="C1201" s="30" t="s">
        <v>2215</v>
      </c>
      <c r="D1201" s="20" t="s">
        <v>14</v>
      </c>
      <c r="E1201" s="21" t="s">
        <v>352</v>
      </c>
      <c r="F1201" s="22" t="s">
        <v>2216</v>
      </c>
      <c r="G1201" s="23">
        <v>3829.92</v>
      </c>
      <c r="H1201" s="23">
        <v>0</v>
      </c>
      <c r="I1201" s="23">
        <v>3829.92</v>
      </c>
      <c r="AG1201" s="41"/>
    </row>
    <row r="1202" spans="1:33" s="40" customFormat="1" ht="30" customHeight="1">
      <c r="A1202" s="17" t="s">
        <v>216</v>
      </c>
      <c r="B1202" s="18">
        <v>23980958272</v>
      </c>
      <c r="C1202" s="30" t="s">
        <v>2215</v>
      </c>
      <c r="D1202" s="20" t="s">
        <v>14</v>
      </c>
      <c r="E1202" s="21" t="s">
        <v>352</v>
      </c>
      <c r="F1202" s="22" t="s">
        <v>2217</v>
      </c>
      <c r="G1202" s="23">
        <v>2872.44</v>
      </c>
      <c r="H1202" s="23">
        <v>0</v>
      </c>
      <c r="I1202" s="23">
        <v>2872.44</v>
      </c>
      <c r="AG1202" s="41"/>
    </row>
    <row r="1203" spans="1:33" s="40" customFormat="1" ht="30" customHeight="1">
      <c r="A1203" s="17" t="s">
        <v>814</v>
      </c>
      <c r="B1203" s="18">
        <v>29106687000126</v>
      </c>
      <c r="C1203" s="30" t="s">
        <v>2218</v>
      </c>
      <c r="D1203" s="20" t="s">
        <v>40</v>
      </c>
      <c r="E1203" s="21" t="s">
        <v>398</v>
      </c>
      <c r="F1203" s="22" t="s">
        <v>2219</v>
      </c>
      <c r="G1203" s="23">
        <v>4200</v>
      </c>
      <c r="H1203" s="23">
        <v>4200</v>
      </c>
      <c r="I1203" s="23">
        <v>4200</v>
      </c>
      <c r="AG1203" s="41"/>
    </row>
    <row r="1204" spans="1:33" s="40" customFormat="1" ht="30" customHeight="1">
      <c r="A1204" s="17" t="s">
        <v>1055</v>
      </c>
      <c r="B1204" s="18">
        <v>8228010000433</v>
      </c>
      <c r="C1204" s="30" t="s">
        <v>2220</v>
      </c>
      <c r="D1204" s="20" t="s">
        <v>40</v>
      </c>
      <c r="E1204" s="21" t="s">
        <v>398</v>
      </c>
      <c r="F1204" s="22" t="s">
        <v>2221</v>
      </c>
      <c r="G1204" s="23">
        <v>10660</v>
      </c>
      <c r="H1204" s="23">
        <v>10660</v>
      </c>
      <c r="I1204" s="23">
        <v>10660</v>
      </c>
      <c r="AG1204" s="41"/>
    </row>
    <row r="1205" spans="1:33" s="40" customFormat="1" ht="30" customHeight="1">
      <c r="A1205" s="17" t="s">
        <v>1747</v>
      </c>
      <c r="B1205" s="18">
        <v>67719384253</v>
      </c>
      <c r="C1205" s="30" t="s">
        <v>2222</v>
      </c>
      <c r="D1205" s="20" t="s">
        <v>14</v>
      </c>
      <c r="E1205" s="21" t="s">
        <v>352</v>
      </c>
      <c r="F1205" s="22" t="s">
        <v>2223</v>
      </c>
      <c r="G1205" s="23">
        <v>226.61</v>
      </c>
      <c r="H1205" s="23">
        <v>0</v>
      </c>
      <c r="I1205" s="23">
        <v>226.61</v>
      </c>
      <c r="AG1205" s="41"/>
    </row>
    <row r="1206" spans="1:33" s="40" customFormat="1" ht="30" customHeight="1">
      <c r="A1206" s="17" t="s">
        <v>1847</v>
      </c>
      <c r="B1206" s="18">
        <v>59296941253</v>
      </c>
      <c r="C1206" s="30" t="s">
        <v>2222</v>
      </c>
      <c r="D1206" s="20" t="s">
        <v>14</v>
      </c>
      <c r="E1206" s="21" t="s">
        <v>352</v>
      </c>
      <c r="F1206" s="22" t="s">
        <v>2224</v>
      </c>
      <c r="G1206" s="23">
        <v>226.61</v>
      </c>
      <c r="H1206" s="23">
        <v>0</v>
      </c>
      <c r="I1206" s="23">
        <v>226.61</v>
      </c>
      <c r="AG1206" s="41"/>
    </row>
    <row r="1207" spans="1:33" s="40" customFormat="1" ht="30" customHeight="1">
      <c r="A1207" s="17" t="s">
        <v>2225</v>
      </c>
      <c r="B1207" s="18">
        <v>21425192000158</v>
      </c>
      <c r="C1207" s="30" t="s">
        <v>2226</v>
      </c>
      <c r="D1207" s="20" t="s">
        <v>14</v>
      </c>
      <c r="E1207" s="21" t="s">
        <v>352</v>
      </c>
      <c r="F1207" s="22" t="s">
        <v>2227</v>
      </c>
      <c r="G1207" s="23">
        <v>14281.2</v>
      </c>
      <c r="H1207" s="23">
        <v>0</v>
      </c>
      <c r="I1207" s="23">
        <v>0</v>
      </c>
      <c r="AG1207" s="41"/>
    </row>
    <row r="1208" spans="1:33" s="40" customFormat="1" ht="30" customHeight="1">
      <c r="A1208" s="17" t="s">
        <v>786</v>
      </c>
      <c r="B1208" s="18">
        <v>7618522200</v>
      </c>
      <c r="C1208" s="30" t="s">
        <v>2228</v>
      </c>
      <c r="D1208" s="20" t="s">
        <v>14</v>
      </c>
      <c r="E1208" s="21" t="s">
        <v>352</v>
      </c>
      <c r="F1208" s="22" t="s">
        <v>2229</v>
      </c>
      <c r="G1208" s="23">
        <v>2000</v>
      </c>
      <c r="H1208" s="23">
        <v>0</v>
      </c>
      <c r="I1208" s="23">
        <v>0</v>
      </c>
      <c r="AG1208" s="41"/>
    </row>
    <row r="1209" spans="1:33" s="40" customFormat="1" ht="30" customHeight="1">
      <c r="A1209" s="17" t="s">
        <v>786</v>
      </c>
      <c r="B1209" s="18">
        <v>7618522200</v>
      </c>
      <c r="C1209" s="30" t="s">
        <v>2228</v>
      </c>
      <c r="D1209" s="20" t="s">
        <v>14</v>
      </c>
      <c r="E1209" s="21" t="s">
        <v>352</v>
      </c>
      <c r="F1209" s="22" t="s">
        <v>2230</v>
      </c>
      <c r="G1209" s="23">
        <v>2000</v>
      </c>
      <c r="H1209" s="23">
        <v>0</v>
      </c>
      <c r="I1209" s="23">
        <v>0</v>
      </c>
      <c r="AG1209" s="41"/>
    </row>
    <row r="1210" spans="1:33" s="40" customFormat="1" ht="30" customHeight="1">
      <c r="A1210" s="17" t="s">
        <v>338</v>
      </c>
      <c r="B1210" s="18">
        <v>7637990000112</v>
      </c>
      <c r="C1210" s="30" t="s">
        <v>2231</v>
      </c>
      <c r="D1210" s="20" t="s">
        <v>14</v>
      </c>
      <c r="E1210" s="21" t="s">
        <v>352</v>
      </c>
      <c r="F1210" s="22" t="s">
        <v>2232</v>
      </c>
      <c r="G1210" s="23">
        <v>2843.52</v>
      </c>
      <c r="H1210" s="23">
        <v>0</v>
      </c>
      <c r="I1210" s="23">
        <v>2843.52</v>
      </c>
      <c r="AG1210" s="41"/>
    </row>
    <row r="1211" spans="1:33" s="40" customFormat="1" ht="30" customHeight="1">
      <c r="A1211" s="17" t="s">
        <v>803</v>
      </c>
      <c r="B1211" s="18">
        <v>59028777253</v>
      </c>
      <c r="C1211" s="30" t="s">
        <v>2215</v>
      </c>
      <c r="D1211" s="20" t="s">
        <v>14</v>
      </c>
      <c r="E1211" s="21" t="s">
        <v>352</v>
      </c>
      <c r="F1211" s="22" t="s">
        <v>2233</v>
      </c>
      <c r="G1211" s="23">
        <v>1819.22</v>
      </c>
      <c r="H1211" s="23">
        <v>0</v>
      </c>
      <c r="I1211" s="23">
        <v>1819.22</v>
      </c>
      <c r="AG1211" s="41"/>
    </row>
    <row r="1212" spans="1:33" s="40" customFormat="1" ht="30" customHeight="1">
      <c r="A1212" s="17" t="s">
        <v>2234</v>
      </c>
      <c r="B1212" s="18">
        <v>3438341204</v>
      </c>
      <c r="C1212" s="30" t="s">
        <v>2215</v>
      </c>
      <c r="D1212" s="20" t="s">
        <v>14</v>
      </c>
      <c r="E1212" s="21" t="s">
        <v>352</v>
      </c>
      <c r="F1212" s="22" t="s">
        <v>2235</v>
      </c>
      <c r="G1212" s="23">
        <v>1914.96</v>
      </c>
      <c r="H1212" s="23">
        <v>0</v>
      </c>
      <c r="I1212" s="23">
        <v>1914.96</v>
      </c>
      <c r="AG1212" s="41"/>
    </row>
    <row r="1213" spans="1:33" s="40" customFormat="1" ht="30" customHeight="1">
      <c r="A1213" s="17" t="s">
        <v>655</v>
      </c>
      <c r="B1213" s="18">
        <v>265674743</v>
      </c>
      <c r="C1213" s="30" t="s">
        <v>2222</v>
      </c>
      <c r="D1213" s="20" t="s">
        <v>14</v>
      </c>
      <c r="E1213" s="21" t="s">
        <v>352</v>
      </c>
      <c r="F1213" s="22" t="s">
        <v>2236</v>
      </c>
      <c r="G1213" s="23">
        <v>226.61</v>
      </c>
      <c r="H1213" s="23">
        <v>0</v>
      </c>
      <c r="I1213" s="23">
        <v>226.61</v>
      </c>
      <c r="AG1213" s="41"/>
    </row>
    <row r="1214" spans="1:33" s="40" customFormat="1" ht="30" customHeight="1">
      <c r="A1214" s="17" t="s">
        <v>1881</v>
      </c>
      <c r="B1214" s="18">
        <v>59941910278</v>
      </c>
      <c r="C1214" s="30" t="s">
        <v>2222</v>
      </c>
      <c r="D1214" s="20" t="s">
        <v>14</v>
      </c>
      <c r="E1214" s="21" t="s">
        <v>352</v>
      </c>
      <c r="F1214" s="22" t="s">
        <v>2237</v>
      </c>
      <c r="G1214" s="23">
        <v>226.61</v>
      </c>
      <c r="H1214" s="23">
        <v>0</v>
      </c>
      <c r="I1214" s="23">
        <v>226.61</v>
      </c>
      <c r="AG1214" s="41"/>
    </row>
    <row r="1215" spans="1:33" s="40" customFormat="1" ht="30" customHeight="1">
      <c r="A1215" s="17" t="s">
        <v>574</v>
      </c>
      <c r="B1215" s="18">
        <v>62413180206</v>
      </c>
      <c r="C1215" s="30" t="s">
        <v>2215</v>
      </c>
      <c r="D1215" s="20" t="s">
        <v>14</v>
      </c>
      <c r="E1215" s="21" t="s">
        <v>352</v>
      </c>
      <c r="F1215" s="22" t="s">
        <v>2238</v>
      </c>
      <c r="G1215" s="23">
        <v>1728.26</v>
      </c>
      <c r="H1215" s="23">
        <v>0</v>
      </c>
      <c r="I1215" s="23">
        <v>1728.26</v>
      </c>
      <c r="AG1215" s="41"/>
    </row>
    <row r="1216" spans="1:33" s="40" customFormat="1" ht="30" customHeight="1">
      <c r="A1216" s="17" t="s">
        <v>293</v>
      </c>
      <c r="B1216" s="18">
        <v>29979036001031</v>
      </c>
      <c r="C1216" s="30" t="s">
        <v>2239</v>
      </c>
      <c r="D1216" s="20" t="s">
        <v>14</v>
      </c>
      <c r="E1216" s="21" t="s">
        <v>352</v>
      </c>
      <c r="F1216" s="22" t="s">
        <v>2240</v>
      </c>
      <c r="G1216" s="23">
        <v>147.70000000000002</v>
      </c>
      <c r="H1216" s="23">
        <v>0</v>
      </c>
      <c r="I1216" s="23">
        <v>147.70000000000002</v>
      </c>
      <c r="AG1216" s="41"/>
    </row>
    <row r="1217" spans="1:33" s="40" customFormat="1" ht="30" customHeight="1">
      <c r="A1217" s="17" t="s">
        <v>293</v>
      </c>
      <c r="B1217" s="18">
        <v>29979036001031</v>
      </c>
      <c r="C1217" s="30" t="s">
        <v>2241</v>
      </c>
      <c r="D1217" s="20" t="s">
        <v>14</v>
      </c>
      <c r="E1217" s="21" t="s">
        <v>352</v>
      </c>
      <c r="F1217" s="22" t="s">
        <v>2242</v>
      </c>
      <c r="G1217" s="23">
        <v>574.26</v>
      </c>
      <c r="H1217" s="23">
        <v>0</v>
      </c>
      <c r="I1217" s="23">
        <v>574.26</v>
      </c>
      <c r="AG1217" s="41"/>
    </row>
    <row r="1218" spans="1:33" s="40" customFormat="1" ht="30" customHeight="1">
      <c r="A1218" s="17" t="s">
        <v>2243</v>
      </c>
      <c r="B1218" s="18">
        <v>14272952000179</v>
      </c>
      <c r="C1218" s="30" t="s">
        <v>2244</v>
      </c>
      <c r="D1218" s="20" t="s">
        <v>40</v>
      </c>
      <c r="E1218" s="21" t="s">
        <v>398</v>
      </c>
      <c r="F1218" s="22" t="s">
        <v>2245</v>
      </c>
      <c r="G1218" s="23">
        <v>3000</v>
      </c>
      <c r="H1218" s="23">
        <v>3000</v>
      </c>
      <c r="I1218" s="23">
        <v>3000</v>
      </c>
      <c r="AG1218" s="41"/>
    </row>
    <row r="1219" spans="1:33" s="40" customFormat="1" ht="30" customHeight="1">
      <c r="A1219" s="17" t="s">
        <v>2205</v>
      </c>
      <c r="B1219" s="18">
        <v>30995517000129</v>
      </c>
      <c r="C1219" s="30" t="s">
        <v>2246</v>
      </c>
      <c r="D1219" s="20" t="s">
        <v>40</v>
      </c>
      <c r="E1219" s="21" t="s">
        <v>398</v>
      </c>
      <c r="F1219" s="22" t="s">
        <v>2247</v>
      </c>
      <c r="G1219" s="23">
        <v>6597</v>
      </c>
      <c r="H1219" s="23">
        <v>6597</v>
      </c>
      <c r="I1219" s="23">
        <v>6597</v>
      </c>
      <c r="AG1219" s="41"/>
    </row>
    <row r="1220" spans="1:33" s="40" customFormat="1" ht="30" customHeight="1">
      <c r="A1220" s="17" t="s">
        <v>475</v>
      </c>
      <c r="B1220" s="18">
        <v>84111020000120</v>
      </c>
      <c r="C1220" s="30" t="s">
        <v>2248</v>
      </c>
      <c r="D1220" s="20" t="s">
        <v>40</v>
      </c>
      <c r="E1220" s="21" t="s">
        <v>402</v>
      </c>
      <c r="F1220" s="22" t="s">
        <v>2249</v>
      </c>
      <c r="G1220" s="23">
        <v>4990</v>
      </c>
      <c r="H1220" s="23">
        <v>4990</v>
      </c>
      <c r="I1220" s="23">
        <v>4990</v>
      </c>
      <c r="AG1220" s="41"/>
    </row>
    <row r="1221" spans="1:33" s="40" customFormat="1" ht="30" customHeight="1">
      <c r="A1221" s="17" t="s">
        <v>2250</v>
      </c>
      <c r="B1221" s="18">
        <v>89237911000140</v>
      </c>
      <c r="C1221" s="30" t="s">
        <v>2251</v>
      </c>
      <c r="D1221" s="20" t="s">
        <v>40</v>
      </c>
      <c r="E1221" s="21" t="s">
        <v>398</v>
      </c>
      <c r="F1221" s="22" t="s">
        <v>2252</v>
      </c>
      <c r="G1221" s="23">
        <v>113000</v>
      </c>
      <c r="H1221" s="23">
        <v>0</v>
      </c>
      <c r="I1221" s="23">
        <v>0</v>
      </c>
      <c r="AG1221" s="41"/>
    </row>
    <row r="1222" spans="1:33" s="40" customFormat="1" ht="30" customHeight="1">
      <c r="A1222" s="17" t="s">
        <v>2225</v>
      </c>
      <c r="B1222" s="18">
        <v>21425192000158</v>
      </c>
      <c r="C1222" s="30" t="s">
        <v>2226</v>
      </c>
      <c r="D1222" s="20" t="s">
        <v>14</v>
      </c>
      <c r="E1222" s="21" t="s">
        <v>352</v>
      </c>
      <c r="F1222" s="22" t="s">
        <v>2253</v>
      </c>
      <c r="G1222" s="23">
        <v>144398.80000000002</v>
      </c>
      <c r="H1222" s="23">
        <v>0</v>
      </c>
      <c r="I1222" s="23">
        <v>0</v>
      </c>
      <c r="AG1222" s="41"/>
    </row>
    <row r="1223" spans="1:33" s="40" customFormat="1" ht="30" customHeight="1">
      <c r="A1223" s="17" t="s">
        <v>68</v>
      </c>
      <c r="B1223" s="18">
        <v>10602740000151</v>
      </c>
      <c r="C1223" s="30" t="s">
        <v>2254</v>
      </c>
      <c r="D1223" s="20" t="s">
        <v>14</v>
      </c>
      <c r="E1223" s="21" t="s">
        <v>352</v>
      </c>
      <c r="F1223" s="22" t="s">
        <v>2255</v>
      </c>
      <c r="G1223" s="23">
        <v>3200</v>
      </c>
      <c r="H1223" s="23">
        <v>0</v>
      </c>
      <c r="I1223" s="23">
        <v>0</v>
      </c>
      <c r="AG1223" s="41"/>
    </row>
    <row r="1224" spans="1:33" s="40" customFormat="1" ht="30" customHeight="1">
      <c r="A1224" s="17" t="s">
        <v>655</v>
      </c>
      <c r="B1224" s="18">
        <v>265674743</v>
      </c>
      <c r="C1224" s="30" t="s">
        <v>2256</v>
      </c>
      <c r="D1224" s="20" t="s">
        <v>14</v>
      </c>
      <c r="E1224" s="21" t="s">
        <v>352</v>
      </c>
      <c r="F1224" s="22" t="s">
        <v>2257</v>
      </c>
      <c r="G1224" s="23">
        <v>226.61</v>
      </c>
      <c r="H1224" s="23">
        <v>0</v>
      </c>
      <c r="I1224" s="23">
        <v>226.61</v>
      </c>
      <c r="AG1224" s="41"/>
    </row>
    <row r="1225" spans="1:33" s="40" customFormat="1" ht="30" customHeight="1">
      <c r="A1225" s="17" t="s">
        <v>2258</v>
      </c>
      <c r="B1225" s="18">
        <v>63090740249</v>
      </c>
      <c r="C1225" s="30" t="s">
        <v>2256</v>
      </c>
      <c r="D1225" s="20" t="s">
        <v>14</v>
      </c>
      <c r="E1225" s="21" t="s">
        <v>352</v>
      </c>
      <c r="F1225" s="22" t="s">
        <v>2259</v>
      </c>
      <c r="G1225" s="23">
        <v>226.61</v>
      </c>
      <c r="H1225" s="23">
        <v>0</v>
      </c>
      <c r="I1225" s="23">
        <v>226.61</v>
      </c>
      <c r="AG1225" s="41"/>
    </row>
    <row r="1226" spans="1:33" s="40" customFormat="1" ht="30" customHeight="1">
      <c r="A1226" s="17" t="s">
        <v>2260</v>
      </c>
      <c r="B1226" s="18">
        <v>31047826000130</v>
      </c>
      <c r="C1226" s="30" t="s">
        <v>2261</v>
      </c>
      <c r="D1226" s="20" t="s">
        <v>40</v>
      </c>
      <c r="E1226" s="21" t="s">
        <v>398</v>
      </c>
      <c r="F1226" s="22" t="s">
        <v>2262</v>
      </c>
      <c r="G1226" s="23">
        <v>2499</v>
      </c>
      <c r="H1226" s="23">
        <v>0</v>
      </c>
      <c r="I1226" s="23">
        <v>0</v>
      </c>
      <c r="AG1226" s="41"/>
    </row>
    <row r="1227" spans="1:33" s="40" customFormat="1" ht="30" customHeight="1">
      <c r="A1227" s="17" t="s">
        <v>381</v>
      </c>
      <c r="B1227" s="18">
        <v>4777011000133</v>
      </c>
      <c r="C1227" s="30" t="s">
        <v>2263</v>
      </c>
      <c r="D1227" s="20" t="s">
        <v>14</v>
      </c>
      <c r="E1227" s="21" t="s">
        <v>352</v>
      </c>
      <c r="F1227" s="22" t="s">
        <v>2264</v>
      </c>
      <c r="G1227" s="23">
        <v>11419.09</v>
      </c>
      <c r="H1227" s="23">
        <v>0</v>
      </c>
      <c r="I1227" s="23">
        <v>0</v>
      </c>
      <c r="AG1227" s="41"/>
    </row>
    <row r="1228" spans="1:33" s="40" customFormat="1" ht="30" customHeight="1">
      <c r="A1228" s="17" t="s">
        <v>1149</v>
      </c>
      <c r="B1228" s="18">
        <v>32301602000175</v>
      </c>
      <c r="C1228" s="30" t="s">
        <v>2265</v>
      </c>
      <c r="D1228" s="20" t="s">
        <v>40</v>
      </c>
      <c r="E1228" s="21" t="s">
        <v>398</v>
      </c>
      <c r="F1228" s="22" t="s">
        <v>2266</v>
      </c>
      <c r="G1228" s="23">
        <v>2039.4</v>
      </c>
      <c r="H1228" s="23">
        <v>2039.4</v>
      </c>
      <c r="I1228" s="23">
        <v>2039.4</v>
      </c>
      <c r="AG1228" s="41"/>
    </row>
    <row r="1229" spans="1:33" s="40" customFormat="1" ht="30" customHeight="1">
      <c r="A1229" s="17" t="s">
        <v>1183</v>
      </c>
      <c r="B1229" s="18">
        <v>28685863000169</v>
      </c>
      <c r="C1229" s="30" t="s">
        <v>2267</v>
      </c>
      <c r="D1229" s="20" t="s">
        <v>40</v>
      </c>
      <c r="E1229" s="21" t="s">
        <v>398</v>
      </c>
      <c r="F1229" s="22" t="s">
        <v>2268</v>
      </c>
      <c r="G1229" s="23">
        <v>9584.4</v>
      </c>
      <c r="H1229" s="23">
        <v>9584.4</v>
      </c>
      <c r="I1229" s="23">
        <v>9584.4</v>
      </c>
      <c r="AG1229" s="41"/>
    </row>
    <row r="1230" spans="1:33" s="40" customFormat="1" ht="30" customHeight="1">
      <c r="A1230" s="17" t="s">
        <v>1149</v>
      </c>
      <c r="B1230" s="18">
        <v>32301602000175</v>
      </c>
      <c r="C1230" s="30" t="s">
        <v>2269</v>
      </c>
      <c r="D1230" s="20" t="s">
        <v>40</v>
      </c>
      <c r="E1230" s="21" t="s">
        <v>398</v>
      </c>
      <c r="F1230" s="22" t="s">
        <v>2270</v>
      </c>
      <c r="G1230" s="23">
        <v>3749.58</v>
      </c>
      <c r="H1230" s="23">
        <v>3749.58</v>
      </c>
      <c r="I1230" s="23">
        <v>3749.58</v>
      </c>
      <c r="AG1230" s="41"/>
    </row>
    <row r="1231" spans="1:33" s="40" customFormat="1" ht="30" customHeight="1">
      <c r="A1231" s="17" t="s">
        <v>455</v>
      </c>
      <c r="B1231" s="18">
        <v>4003942000184</v>
      </c>
      <c r="C1231" s="30" t="s">
        <v>2271</v>
      </c>
      <c r="D1231" s="20" t="s">
        <v>40</v>
      </c>
      <c r="E1231" s="21" t="s">
        <v>398</v>
      </c>
      <c r="F1231" s="22" t="s">
        <v>2272</v>
      </c>
      <c r="G1231" s="23">
        <v>2981.8</v>
      </c>
      <c r="H1231" s="23">
        <v>0</v>
      </c>
      <c r="I1231" s="23">
        <v>0</v>
      </c>
      <c r="AG1231" s="41"/>
    </row>
    <row r="1232" spans="1:33" s="40" customFormat="1" ht="30" customHeight="1">
      <c r="A1232" s="17" t="s">
        <v>414</v>
      </c>
      <c r="B1232" s="18">
        <v>28820155000193</v>
      </c>
      <c r="C1232" s="30" t="s">
        <v>2273</v>
      </c>
      <c r="D1232" s="20" t="s">
        <v>40</v>
      </c>
      <c r="E1232" s="21" t="s">
        <v>398</v>
      </c>
      <c r="F1232" s="22" t="s">
        <v>2274</v>
      </c>
      <c r="G1232" s="23">
        <v>12666</v>
      </c>
      <c r="H1232" s="23">
        <v>0</v>
      </c>
      <c r="I1232" s="23">
        <v>0</v>
      </c>
      <c r="AG1232" s="41"/>
    </row>
    <row r="1233" spans="1:33" s="40" customFormat="1" ht="30" customHeight="1">
      <c r="A1233" s="17" t="s">
        <v>855</v>
      </c>
      <c r="B1233" s="18">
        <v>8784976000104</v>
      </c>
      <c r="C1233" s="30" t="s">
        <v>2275</v>
      </c>
      <c r="D1233" s="20" t="s">
        <v>40</v>
      </c>
      <c r="E1233" s="21" t="s">
        <v>398</v>
      </c>
      <c r="F1233" s="22" t="s">
        <v>2276</v>
      </c>
      <c r="G1233" s="23">
        <v>7032.7</v>
      </c>
      <c r="H1233" s="23">
        <v>0</v>
      </c>
      <c r="I1233" s="23">
        <v>0</v>
      </c>
      <c r="AG1233" s="41"/>
    </row>
    <row r="1234" spans="1:33" s="40" customFormat="1" ht="30" customHeight="1">
      <c r="A1234" s="17" t="s">
        <v>1045</v>
      </c>
      <c r="B1234" s="18">
        <v>18386935000113</v>
      </c>
      <c r="C1234" s="30" t="s">
        <v>2277</v>
      </c>
      <c r="D1234" s="20" t="s">
        <v>40</v>
      </c>
      <c r="E1234" s="21" t="s">
        <v>398</v>
      </c>
      <c r="F1234" s="22" t="s">
        <v>2278</v>
      </c>
      <c r="G1234" s="23">
        <v>29500</v>
      </c>
      <c r="H1234" s="23">
        <v>0</v>
      </c>
      <c r="I1234" s="23">
        <v>0</v>
      </c>
      <c r="AG1234" s="41"/>
    </row>
    <row r="1235" spans="1:33" s="40" customFormat="1" ht="30" customHeight="1">
      <c r="A1235" s="17" t="s">
        <v>2279</v>
      </c>
      <c r="B1235" s="18">
        <v>11301420000205</v>
      </c>
      <c r="C1235" s="30" t="s">
        <v>2280</v>
      </c>
      <c r="D1235" s="20" t="s">
        <v>40</v>
      </c>
      <c r="E1235" s="21" t="s">
        <v>398</v>
      </c>
      <c r="F1235" s="22" t="s">
        <v>2281</v>
      </c>
      <c r="G1235" s="23">
        <v>5200</v>
      </c>
      <c r="H1235" s="23">
        <v>5200</v>
      </c>
      <c r="I1235" s="23">
        <v>5200</v>
      </c>
      <c r="AG1235" s="41"/>
    </row>
    <row r="1236" spans="1:33" s="40" customFormat="1" ht="30" customHeight="1">
      <c r="A1236" s="17" t="s">
        <v>2260</v>
      </c>
      <c r="B1236" s="18">
        <v>31047826000130</v>
      </c>
      <c r="C1236" s="30" t="s">
        <v>2282</v>
      </c>
      <c r="D1236" s="20" t="s">
        <v>40</v>
      </c>
      <c r="E1236" s="21" t="s">
        <v>398</v>
      </c>
      <c r="F1236" s="22" t="s">
        <v>2283</v>
      </c>
      <c r="G1236" s="23">
        <v>4998</v>
      </c>
      <c r="H1236" s="23">
        <v>0</v>
      </c>
      <c r="I1236" s="23">
        <v>0</v>
      </c>
      <c r="AG1236" s="41"/>
    </row>
    <row r="1237" spans="1:33" s="40" customFormat="1" ht="30" customHeight="1">
      <c r="A1237" s="17" t="s">
        <v>2284</v>
      </c>
      <c r="B1237" s="18">
        <v>5730820000152</v>
      </c>
      <c r="C1237" s="30" t="s">
        <v>2285</v>
      </c>
      <c r="D1237" s="20" t="s">
        <v>40</v>
      </c>
      <c r="E1237" s="21" t="s">
        <v>398</v>
      </c>
      <c r="F1237" s="22" t="s">
        <v>2286</v>
      </c>
      <c r="G1237" s="23">
        <v>3642.48</v>
      </c>
      <c r="H1237" s="23">
        <v>0</v>
      </c>
      <c r="I1237" s="23">
        <v>0</v>
      </c>
      <c r="AG1237" s="41"/>
    </row>
    <row r="1238" spans="1:33" s="40" customFormat="1" ht="30" customHeight="1">
      <c r="A1238" s="17" t="s">
        <v>2287</v>
      </c>
      <c r="B1238" s="18">
        <v>21508836272</v>
      </c>
      <c r="C1238" s="30" t="s">
        <v>2215</v>
      </c>
      <c r="D1238" s="20" t="s">
        <v>14</v>
      </c>
      <c r="E1238" s="21" t="s">
        <v>352</v>
      </c>
      <c r="F1238" s="22" t="s">
        <v>2288</v>
      </c>
      <c r="G1238" s="23">
        <v>861.73</v>
      </c>
      <c r="H1238" s="23">
        <v>0</v>
      </c>
      <c r="I1238" s="23">
        <v>861.73</v>
      </c>
      <c r="AG1238" s="41"/>
    </row>
    <row r="1239" spans="1:33" s="40" customFormat="1" ht="30" customHeight="1">
      <c r="A1239" s="17" t="s">
        <v>844</v>
      </c>
      <c r="B1239" s="18">
        <v>23043415272</v>
      </c>
      <c r="C1239" s="30" t="s">
        <v>2215</v>
      </c>
      <c r="D1239" s="20" t="s">
        <v>14</v>
      </c>
      <c r="E1239" s="21" t="s">
        <v>352</v>
      </c>
      <c r="F1239" s="22" t="s">
        <v>2289</v>
      </c>
      <c r="G1239" s="23">
        <v>2728.83</v>
      </c>
      <c r="H1239" s="23">
        <v>0</v>
      </c>
      <c r="I1239" s="23">
        <v>2728.83</v>
      </c>
      <c r="AG1239" s="41"/>
    </row>
    <row r="1240" spans="1:33" s="40" customFormat="1" ht="30" customHeight="1">
      <c r="A1240" s="17" t="s">
        <v>251</v>
      </c>
      <c r="B1240" s="18">
        <v>52979199249</v>
      </c>
      <c r="C1240" s="30" t="s">
        <v>2222</v>
      </c>
      <c r="D1240" s="20" t="s">
        <v>14</v>
      </c>
      <c r="E1240" s="21" t="s">
        <v>352</v>
      </c>
      <c r="F1240" s="22" t="s">
        <v>2290</v>
      </c>
      <c r="G1240" s="23">
        <v>1812.88</v>
      </c>
      <c r="H1240" s="23">
        <v>0</v>
      </c>
      <c r="I1240" s="23">
        <v>1812.88</v>
      </c>
      <c r="AG1240" s="41"/>
    </row>
    <row r="1241" spans="1:33" s="40" customFormat="1" ht="30" customHeight="1">
      <c r="A1241" s="17" t="s">
        <v>835</v>
      </c>
      <c r="B1241" s="18">
        <v>41104579120</v>
      </c>
      <c r="C1241" s="30" t="s">
        <v>2215</v>
      </c>
      <c r="D1241" s="20" t="s">
        <v>14</v>
      </c>
      <c r="E1241" s="21" t="s">
        <v>352</v>
      </c>
      <c r="F1241" s="22" t="s">
        <v>2291</v>
      </c>
      <c r="G1241" s="23">
        <v>2728.83</v>
      </c>
      <c r="H1241" s="23">
        <v>0</v>
      </c>
      <c r="I1241" s="23">
        <v>2728.83</v>
      </c>
      <c r="AG1241" s="41"/>
    </row>
    <row r="1242" spans="1:33" s="40" customFormat="1" ht="30" customHeight="1">
      <c r="A1242" s="17" t="s">
        <v>2292</v>
      </c>
      <c r="B1242" s="18">
        <v>4277546234</v>
      </c>
      <c r="C1242" s="30" t="s">
        <v>2215</v>
      </c>
      <c r="D1242" s="20" t="s">
        <v>14</v>
      </c>
      <c r="E1242" s="21" t="s">
        <v>352</v>
      </c>
      <c r="F1242" s="22" t="s">
        <v>2293</v>
      </c>
      <c r="G1242" s="23">
        <v>2728.83</v>
      </c>
      <c r="H1242" s="23">
        <v>0</v>
      </c>
      <c r="I1242" s="23">
        <v>2728.83</v>
      </c>
      <c r="AG1242" s="41"/>
    </row>
    <row r="1243" spans="1:33" s="40" customFormat="1" ht="30" customHeight="1">
      <c r="A1243" s="17" t="s">
        <v>243</v>
      </c>
      <c r="B1243" s="18">
        <v>57144567268</v>
      </c>
      <c r="C1243" s="30" t="s">
        <v>2222</v>
      </c>
      <c r="D1243" s="20" t="s">
        <v>14</v>
      </c>
      <c r="E1243" s="21" t="s">
        <v>352</v>
      </c>
      <c r="F1243" s="22" t="s">
        <v>2294</v>
      </c>
      <c r="G1243" s="23">
        <v>4305.59</v>
      </c>
      <c r="H1243" s="23">
        <v>0</v>
      </c>
      <c r="I1243" s="23">
        <v>4305.59</v>
      </c>
      <c r="AG1243" s="41"/>
    </row>
    <row r="1244" spans="1:33" s="40" customFormat="1" ht="30" customHeight="1">
      <c r="A1244" s="17" t="s">
        <v>211</v>
      </c>
      <c r="B1244" s="18">
        <v>61605522287</v>
      </c>
      <c r="C1244" s="30" t="s">
        <v>2222</v>
      </c>
      <c r="D1244" s="20" t="s">
        <v>14</v>
      </c>
      <c r="E1244" s="21" t="s">
        <v>352</v>
      </c>
      <c r="F1244" s="22" t="s">
        <v>2295</v>
      </c>
      <c r="G1244" s="23">
        <v>4305.59</v>
      </c>
      <c r="H1244" s="23">
        <v>0</v>
      </c>
      <c r="I1244" s="23">
        <v>4305.59</v>
      </c>
      <c r="AG1244" s="41"/>
    </row>
    <row r="1245" spans="1:33" s="40" customFormat="1" ht="30" customHeight="1">
      <c r="A1245" s="17" t="s">
        <v>786</v>
      </c>
      <c r="B1245" s="18">
        <v>7618522200</v>
      </c>
      <c r="C1245" s="30" t="s">
        <v>2222</v>
      </c>
      <c r="D1245" s="20" t="s">
        <v>14</v>
      </c>
      <c r="E1245" s="21" t="s">
        <v>352</v>
      </c>
      <c r="F1245" s="22" t="s">
        <v>2296</v>
      </c>
      <c r="G1245" s="23">
        <v>2265.85</v>
      </c>
      <c r="H1245" s="23">
        <v>0</v>
      </c>
      <c r="I1245" s="23">
        <v>2265.85</v>
      </c>
      <c r="AG1245" s="41"/>
    </row>
    <row r="1246" spans="1:33" s="40" customFormat="1" ht="30" customHeight="1">
      <c r="A1246" s="17" t="s">
        <v>361</v>
      </c>
      <c r="B1246" s="18">
        <v>58498346215</v>
      </c>
      <c r="C1246" s="30" t="s">
        <v>2215</v>
      </c>
      <c r="D1246" s="20" t="s">
        <v>14</v>
      </c>
      <c r="E1246" s="21" t="s">
        <v>352</v>
      </c>
      <c r="F1246" s="22" t="s">
        <v>2297</v>
      </c>
      <c r="G1246" s="23">
        <v>909.61</v>
      </c>
      <c r="H1246" s="23">
        <v>0</v>
      </c>
      <c r="I1246" s="23">
        <v>909.61</v>
      </c>
      <c r="AG1246" s="41"/>
    </row>
    <row r="1247" spans="1:33" s="40" customFormat="1" ht="30" customHeight="1">
      <c r="A1247" s="17" t="s">
        <v>264</v>
      </c>
      <c r="B1247" s="18">
        <v>2844344000102</v>
      </c>
      <c r="C1247" s="30" t="s">
        <v>2298</v>
      </c>
      <c r="D1247" s="20" t="s">
        <v>14</v>
      </c>
      <c r="E1247" s="21" t="s">
        <v>352</v>
      </c>
      <c r="F1247" s="22" t="s">
        <v>2299</v>
      </c>
      <c r="G1247" s="23">
        <v>43596</v>
      </c>
      <c r="H1247" s="23">
        <v>0</v>
      </c>
      <c r="I1247" s="23">
        <v>43596</v>
      </c>
      <c r="AG1247" s="41"/>
    </row>
    <row r="1248" spans="1:33" s="40" customFormat="1" ht="30" customHeight="1">
      <c r="A1248" s="17" t="s">
        <v>224</v>
      </c>
      <c r="B1248" s="18">
        <v>4153748000185</v>
      </c>
      <c r="C1248" s="30" t="s">
        <v>2300</v>
      </c>
      <c r="D1248" s="20" t="s">
        <v>14</v>
      </c>
      <c r="E1248" s="21" t="s">
        <v>352</v>
      </c>
      <c r="F1248" s="22" t="s">
        <v>2301</v>
      </c>
      <c r="G1248" s="23">
        <v>1385532.04</v>
      </c>
      <c r="H1248" s="23">
        <v>0</v>
      </c>
      <c r="I1248" s="23">
        <v>1385532.04</v>
      </c>
      <c r="AG1248" s="41"/>
    </row>
    <row r="1249" spans="1:33" s="40" customFormat="1" ht="30" customHeight="1">
      <c r="A1249" s="17" t="s">
        <v>227</v>
      </c>
      <c r="B1249" s="18">
        <v>65412150225</v>
      </c>
      <c r="C1249" s="30" t="s">
        <v>2222</v>
      </c>
      <c r="D1249" s="20" t="s">
        <v>14</v>
      </c>
      <c r="E1249" s="21" t="s">
        <v>352</v>
      </c>
      <c r="F1249" s="22" t="s">
        <v>2302</v>
      </c>
      <c r="G1249" s="23">
        <v>679.83</v>
      </c>
      <c r="H1249" s="23">
        <v>0</v>
      </c>
      <c r="I1249" s="23">
        <v>679.83</v>
      </c>
      <c r="AG1249" s="41"/>
    </row>
    <row r="1250" spans="1:33" s="40" customFormat="1" ht="30" customHeight="1">
      <c r="A1250" s="17" t="s">
        <v>2184</v>
      </c>
      <c r="B1250" s="18">
        <v>1146596138</v>
      </c>
      <c r="C1250" s="30" t="s">
        <v>2222</v>
      </c>
      <c r="D1250" s="20" t="s">
        <v>14</v>
      </c>
      <c r="E1250" s="21" t="s">
        <v>352</v>
      </c>
      <c r="F1250" s="22" t="s">
        <v>2303</v>
      </c>
      <c r="G1250" s="23">
        <v>679.83</v>
      </c>
      <c r="H1250" s="23">
        <v>0</v>
      </c>
      <c r="I1250" s="23">
        <v>679.83</v>
      </c>
      <c r="AG1250" s="41"/>
    </row>
    <row r="1251" spans="1:33" s="40" customFormat="1" ht="30" customHeight="1">
      <c r="A1251" s="17" t="s">
        <v>634</v>
      </c>
      <c r="B1251" s="18">
        <v>17207460000198</v>
      </c>
      <c r="C1251" s="30" t="s">
        <v>2304</v>
      </c>
      <c r="D1251" s="20" t="s">
        <v>40</v>
      </c>
      <c r="E1251" s="21" t="s">
        <v>398</v>
      </c>
      <c r="F1251" s="22" t="s">
        <v>2305</v>
      </c>
      <c r="G1251" s="23">
        <v>719.93</v>
      </c>
      <c r="H1251" s="23">
        <v>719.93</v>
      </c>
      <c r="I1251" s="23">
        <v>719.93</v>
      </c>
      <c r="AG1251" s="41"/>
    </row>
    <row r="1252" spans="1:33" s="40" customFormat="1" ht="30" customHeight="1">
      <c r="A1252" s="17" t="s">
        <v>2306</v>
      </c>
      <c r="B1252" s="18">
        <v>32632083000128</v>
      </c>
      <c r="C1252" s="30" t="s">
        <v>2307</v>
      </c>
      <c r="D1252" s="20" t="s">
        <v>14</v>
      </c>
      <c r="E1252" s="21" t="s">
        <v>960</v>
      </c>
      <c r="F1252" s="22" t="s">
        <v>2308</v>
      </c>
      <c r="G1252" s="23">
        <v>2598</v>
      </c>
      <c r="H1252" s="23">
        <v>0</v>
      </c>
      <c r="I1252" s="23">
        <v>0</v>
      </c>
      <c r="AG1252" s="41"/>
    </row>
    <row r="1253" spans="1:33" s="40" customFormat="1" ht="30" customHeight="1">
      <c r="A1253" s="17" t="s">
        <v>411</v>
      </c>
      <c r="B1253" s="18">
        <v>7986747000100</v>
      </c>
      <c r="C1253" s="30" t="s">
        <v>2309</v>
      </c>
      <c r="D1253" s="20" t="s">
        <v>40</v>
      </c>
      <c r="E1253" s="21" t="s">
        <v>398</v>
      </c>
      <c r="F1253" s="22" t="s">
        <v>2310</v>
      </c>
      <c r="G1253" s="23">
        <v>28600</v>
      </c>
      <c r="H1253" s="23">
        <v>0</v>
      </c>
      <c r="I1253" s="23">
        <v>0</v>
      </c>
      <c r="AG1253" s="41"/>
    </row>
    <row r="1254" spans="1:33" s="40" customFormat="1" ht="30" customHeight="1">
      <c r="A1254" s="17" t="s">
        <v>2205</v>
      </c>
      <c r="B1254" s="18">
        <v>30995517000129</v>
      </c>
      <c r="C1254" s="30" t="s">
        <v>2311</v>
      </c>
      <c r="D1254" s="20" t="s">
        <v>40</v>
      </c>
      <c r="E1254" s="21" t="s">
        <v>398</v>
      </c>
      <c r="F1254" s="22" t="s">
        <v>2312</v>
      </c>
      <c r="G1254" s="23">
        <v>2199</v>
      </c>
      <c r="H1254" s="23">
        <v>2199</v>
      </c>
      <c r="I1254" s="23">
        <v>2199</v>
      </c>
      <c r="AG1254" s="41"/>
    </row>
    <row r="1255" spans="1:33" s="40" customFormat="1" ht="30" customHeight="1">
      <c r="A1255" s="17" t="s">
        <v>1690</v>
      </c>
      <c r="B1255" s="18">
        <v>14711258000100</v>
      </c>
      <c r="C1255" s="30" t="s">
        <v>2313</v>
      </c>
      <c r="D1255" s="20" t="s">
        <v>40</v>
      </c>
      <c r="E1255" s="21" t="s">
        <v>398</v>
      </c>
      <c r="F1255" s="22" t="s">
        <v>2314</v>
      </c>
      <c r="G1255" s="23">
        <v>122.25</v>
      </c>
      <c r="H1255" s="23">
        <v>0</v>
      </c>
      <c r="I1255" s="23">
        <v>0</v>
      </c>
      <c r="AG1255" s="41"/>
    </row>
    <row r="1256" spans="1:33" s="40" customFormat="1" ht="30" customHeight="1">
      <c r="A1256" s="17" t="s">
        <v>472</v>
      </c>
      <c r="B1256" s="18">
        <v>13014296000141</v>
      </c>
      <c r="C1256" s="30" t="s">
        <v>2315</v>
      </c>
      <c r="D1256" s="20" t="s">
        <v>40</v>
      </c>
      <c r="E1256" s="21" t="s">
        <v>398</v>
      </c>
      <c r="F1256" s="22" t="s">
        <v>2316</v>
      </c>
      <c r="G1256" s="23">
        <v>510</v>
      </c>
      <c r="H1256" s="23">
        <v>0</v>
      </c>
      <c r="I1256" s="23">
        <v>0</v>
      </c>
      <c r="AG1256" s="41"/>
    </row>
    <row r="1257" spans="1:33" s="40" customFormat="1" ht="30" customHeight="1">
      <c r="A1257" s="17" t="s">
        <v>235</v>
      </c>
      <c r="B1257" s="18">
        <v>4406195000125</v>
      </c>
      <c r="C1257" s="30" t="s">
        <v>2317</v>
      </c>
      <c r="D1257" s="20" t="s">
        <v>14</v>
      </c>
      <c r="E1257" s="21" t="s">
        <v>352</v>
      </c>
      <c r="F1257" s="22" t="s">
        <v>2318</v>
      </c>
      <c r="G1257" s="23">
        <v>628.8000000000001</v>
      </c>
      <c r="H1257" s="23">
        <v>628.8</v>
      </c>
      <c r="I1257" s="23">
        <v>628.8</v>
      </c>
      <c r="AG1257" s="41"/>
    </row>
    <row r="1258" spans="1:33" s="40" customFormat="1" ht="30" customHeight="1">
      <c r="A1258" s="17" t="s">
        <v>267</v>
      </c>
      <c r="B1258" s="18" t="s">
        <v>268</v>
      </c>
      <c r="C1258" s="30" t="s">
        <v>277</v>
      </c>
      <c r="D1258" s="20" t="s">
        <v>14</v>
      </c>
      <c r="E1258" s="21" t="s">
        <v>352</v>
      </c>
      <c r="F1258" s="22" t="s">
        <v>2319</v>
      </c>
      <c r="G1258" s="23">
        <v>618.33</v>
      </c>
      <c r="H1258" s="23">
        <v>618.33</v>
      </c>
      <c r="I1258" s="23">
        <v>618.33</v>
      </c>
      <c r="AG1258" s="41"/>
    </row>
    <row r="1259" spans="1:33" s="40" customFormat="1" ht="30" customHeight="1">
      <c r="A1259" s="17" t="s">
        <v>267</v>
      </c>
      <c r="B1259" s="18" t="s">
        <v>268</v>
      </c>
      <c r="C1259" s="30" t="s">
        <v>277</v>
      </c>
      <c r="D1259" s="20" t="s">
        <v>14</v>
      </c>
      <c r="E1259" s="21" t="s">
        <v>352</v>
      </c>
      <c r="F1259" s="22" t="s">
        <v>2320</v>
      </c>
      <c r="G1259" s="23">
        <v>618.33</v>
      </c>
      <c r="H1259" s="23">
        <v>386.36</v>
      </c>
      <c r="I1259" s="23">
        <f>231.97+386.36</f>
        <v>618.33</v>
      </c>
      <c r="AG1259" s="41"/>
    </row>
    <row r="1260" spans="1:33" s="40" customFormat="1" ht="30" customHeight="1">
      <c r="A1260" s="17" t="s">
        <v>267</v>
      </c>
      <c r="B1260" s="18" t="s">
        <v>268</v>
      </c>
      <c r="C1260" s="30" t="s">
        <v>277</v>
      </c>
      <c r="D1260" s="20" t="s">
        <v>14</v>
      </c>
      <c r="E1260" s="21" t="s">
        <v>352</v>
      </c>
      <c r="F1260" s="22" t="s">
        <v>2321</v>
      </c>
      <c r="G1260" s="23">
        <v>206.11</v>
      </c>
      <c r="H1260" s="23">
        <v>0</v>
      </c>
      <c r="I1260" s="23">
        <v>206.11</v>
      </c>
      <c r="AG1260" s="41"/>
    </row>
    <row r="1261" spans="1:33" s="40" customFormat="1" ht="30" customHeight="1">
      <c r="A1261" s="17" t="s">
        <v>267</v>
      </c>
      <c r="B1261" s="18" t="s">
        <v>268</v>
      </c>
      <c r="C1261" s="30" t="s">
        <v>277</v>
      </c>
      <c r="D1261" s="20" t="s">
        <v>14</v>
      </c>
      <c r="E1261" s="21" t="s">
        <v>352</v>
      </c>
      <c r="F1261" s="22" t="s">
        <v>2322</v>
      </c>
      <c r="G1261" s="23">
        <v>68.02</v>
      </c>
      <c r="H1261" s="23">
        <v>0</v>
      </c>
      <c r="I1261" s="23">
        <v>68.02</v>
      </c>
      <c r="AG1261" s="41"/>
    </row>
    <row r="1262" spans="1:33" s="40" customFormat="1" ht="30" customHeight="1">
      <c r="A1262" s="17" t="s">
        <v>679</v>
      </c>
      <c r="B1262" s="18">
        <v>7766048000154</v>
      </c>
      <c r="C1262" s="30" t="s">
        <v>2323</v>
      </c>
      <c r="D1262" s="20" t="s">
        <v>40</v>
      </c>
      <c r="E1262" s="21" t="s">
        <v>398</v>
      </c>
      <c r="F1262" s="22" t="s">
        <v>2324</v>
      </c>
      <c r="G1262" s="23">
        <v>100090.83</v>
      </c>
      <c r="H1262" s="23">
        <v>0</v>
      </c>
      <c r="I1262" s="23">
        <v>0</v>
      </c>
      <c r="AG1262" s="41"/>
    </row>
    <row r="1263" spans="1:33" s="40" customFormat="1" ht="30" customHeight="1">
      <c r="A1263" s="17" t="s">
        <v>2325</v>
      </c>
      <c r="B1263" s="18">
        <v>16888205000195</v>
      </c>
      <c r="C1263" s="30" t="s">
        <v>2326</v>
      </c>
      <c r="D1263" s="20" t="s">
        <v>40</v>
      </c>
      <c r="E1263" s="21" t="s">
        <v>398</v>
      </c>
      <c r="F1263" s="22" t="s">
        <v>2327</v>
      </c>
      <c r="G1263" s="23">
        <v>25497.84</v>
      </c>
      <c r="H1263" s="23">
        <v>0</v>
      </c>
      <c r="I1263" s="23">
        <v>0</v>
      </c>
      <c r="AG1263" s="41"/>
    </row>
    <row r="1264" spans="1:33" s="40" customFormat="1" ht="30" customHeight="1">
      <c r="A1264" s="17" t="s">
        <v>2328</v>
      </c>
      <c r="B1264" s="18">
        <v>98539981149</v>
      </c>
      <c r="C1264" s="30" t="s">
        <v>2215</v>
      </c>
      <c r="D1264" s="20" t="s">
        <v>14</v>
      </c>
      <c r="E1264" s="21" t="s">
        <v>352</v>
      </c>
      <c r="F1264" s="22" t="s">
        <v>2329</v>
      </c>
      <c r="G1264" s="23">
        <v>2585.2000000000003</v>
      </c>
      <c r="H1264" s="23">
        <v>0</v>
      </c>
      <c r="I1264" s="23">
        <v>2585.2000000000003</v>
      </c>
      <c r="AG1264" s="41"/>
    </row>
    <row r="1265" spans="1:33" s="40" customFormat="1" ht="30" customHeight="1">
      <c r="A1265" s="17" t="s">
        <v>2330</v>
      </c>
      <c r="B1265" s="18">
        <v>34267336253</v>
      </c>
      <c r="C1265" s="30" t="s">
        <v>2222</v>
      </c>
      <c r="D1265" s="20" t="s">
        <v>14</v>
      </c>
      <c r="E1265" s="21" t="s">
        <v>352</v>
      </c>
      <c r="F1265" s="22" t="s">
        <v>2331</v>
      </c>
      <c r="G1265" s="23">
        <v>2266.1</v>
      </c>
      <c r="H1265" s="23">
        <v>0</v>
      </c>
      <c r="I1265" s="23">
        <v>2266.1</v>
      </c>
      <c r="AG1265" s="41"/>
    </row>
    <row r="1266" spans="1:33" s="40" customFormat="1" ht="30" customHeight="1">
      <c r="A1266" s="17" t="s">
        <v>1656</v>
      </c>
      <c r="B1266" s="18">
        <v>67163335253</v>
      </c>
      <c r="C1266" s="30" t="s">
        <v>2222</v>
      </c>
      <c r="D1266" s="20" t="s">
        <v>14</v>
      </c>
      <c r="E1266" s="21" t="s">
        <v>352</v>
      </c>
      <c r="F1266" s="22" t="s">
        <v>2332</v>
      </c>
      <c r="G1266" s="23">
        <v>2266.1</v>
      </c>
      <c r="H1266" s="23">
        <v>0</v>
      </c>
      <c r="I1266" s="23">
        <v>2266.1</v>
      </c>
      <c r="AG1266" s="41"/>
    </row>
    <row r="1267" spans="1:33" s="40" customFormat="1" ht="30" customHeight="1">
      <c r="A1267" s="17" t="s">
        <v>790</v>
      </c>
      <c r="B1267" s="18">
        <v>43719996204</v>
      </c>
      <c r="C1267" s="30" t="s">
        <v>2222</v>
      </c>
      <c r="D1267" s="20" t="s">
        <v>14</v>
      </c>
      <c r="E1267" s="21" t="s">
        <v>352</v>
      </c>
      <c r="F1267" s="22" t="s">
        <v>2333</v>
      </c>
      <c r="G1267" s="23">
        <v>1819.2</v>
      </c>
      <c r="H1267" s="23">
        <v>0</v>
      </c>
      <c r="I1267" s="23">
        <v>1819.2</v>
      </c>
      <c r="AG1267" s="41"/>
    </row>
    <row r="1268" spans="1:33" s="40" customFormat="1" ht="30" customHeight="1">
      <c r="A1268" s="17" t="s">
        <v>966</v>
      </c>
      <c r="B1268" s="18">
        <v>74092049234</v>
      </c>
      <c r="C1268" s="30" t="s">
        <v>2222</v>
      </c>
      <c r="D1268" s="20" t="s">
        <v>14</v>
      </c>
      <c r="E1268" s="21" t="s">
        <v>352</v>
      </c>
      <c r="F1268" s="22" t="s">
        <v>2334</v>
      </c>
      <c r="G1268" s="23">
        <v>1812.88</v>
      </c>
      <c r="H1268" s="23">
        <v>0</v>
      </c>
      <c r="I1268" s="23">
        <v>1812.88</v>
      </c>
      <c r="AG1268" s="41"/>
    </row>
    <row r="1269" spans="1:33" s="40" customFormat="1" ht="30" customHeight="1">
      <c r="A1269" s="17" t="s">
        <v>2335</v>
      </c>
      <c r="B1269" s="18">
        <v>4301769000109</v>
      </c>
      <c r="C1269" s="30" t="s">
        <v>2336</v>
      </c>
      <c r="D1269" s="20" t="s">
        <v>14</v>
      </c>
      <c r="E1269" s="21" t="s">
        <v>352</v>
      </c>
      <c r="F1269" s="22" t="s">
        <v>2337</v>
      </c>
      <c r="G1269" s="23">
        <v>26723</v>
      </c>
      <c r="H1269" s="23">
        <v>0</v>
      </c>
      <c r="I1269" s="23">
        <v>26723</v>
      </c>
      <c r="AG1269" s="41"/>
    </row>
    <row r="1270" spans="1:33" s="40" customFormat="1" ht="30" customHeight="1">
      <c r="A1270" s="17" t="s">
        <v>472</v>
      </c>
      <c r="B1270" s="18">
        <v>13014296000141</v>
      </c>
      <c r="C1270" s="30" t="s">
        <v>2338</v>
      </c>
      <c r="D1270" s="20" t="s">
        <v>40</v>
      </c>
      <c r="E1270" s="21" t="s">
        <v>398</v>
      </c>
      <c r="F1270" s="22" t="s">
        <v>2339</v>
      </c>
      <c r="G1270" s="23">
        <v>238</v>
      </c>
      <c r="H1270" s="23">
        <v>0</v>
      </c>
      <c r="I1270" s="23">
        <v>0</v>
      </c>
      <c r="AG1270" s="41"/>
    </row>
    <row r="1271" spans="1:33" s="40" customFormat="1" ht="30" customHeight="1">
      <c r="A1271" s="17" t="s">
        <v>1290</v>
      </c>
      <c r="B1271" s="18">
        <v>33753466204</v>
      </c>
      <c r="C1271" s="30" t="s">
        <v>2215</v>
      </c>
      <c r="D1271" s="20" t="s">
        <v>14</v>
      </c>
      <c r="E1271" s="21" t="s">
        <v>352</v>
      </c>
      <c r="F1271" s="22" t="s">
        <v>2340</v>
      </c>
      <c r="G1271" s="23">
        <v>574.49</v>
      </c>
      <c r="H1271" s="23">
        <v>0</v>
      </c>
      <c r="I1271" s="23">
        <v>574.49</v>
      </c>
      <c r="AG1271" s="41"/>
    </row>
    <row r="1272" spans="1:33" s="40" customFormat="1" ht="30" customHeight="1">
      <c r="A1272" s="17" t="s">
        <v>243</v>
      </c>
      <c r="B1272" s="18">
        <v>57144567268</v>
      </c>
      <c r="C1272" s="30" t="s">
        <v>2222</v>
      </c>
      <c r="D1272" s="20" t="s">
        <v>14</v>
      </c>
      <c r="E1272" s="21" t="s">
        <v>352</v>
      </c>
      <c r="F1272" s="22" t="s">
        <v>2341</v>
      </c>
      <c r="G1272" s="23">
        <v>1133.05</v>
      </c>
      <c r="H1272" s="23">
        <v>0</v>
      </c>
      <c r="I1272" s="23">
        <v>1133.05</v>
      </c>
      <c r="AG1272" s="41"/>
    </row>
    <row r="1273" spans="1:33" s="40" customFormat="1" ht="30" customHeight="1">
      <c r="A1273" s="17" t="s">
        <v>211</v>
      </c>
      <c r="B1273" s="18">
        <v>61605522287</v>
      </c>
      <c r="C1273" s="30" t="s">
        <v>2222</v>
      </c>
      <c r="D1273" s="20" t="s">
        <v>14</v>
      </c>
      <c r="E1273" s="21" t="s">
        <v>352</v>
      </c>
      <c r="F1273" s="22" t="s">
        <v>2342</v>
      </c>
      <c r="G1273" s="23">
        <v>1133.05</v>
      </c>
      <c r="H1273" s="23">
        <v>0</v>
      </c>
      <c r="I1273" s="23">
        <v>1133.05</v>
      </c>
      <c r="AG1273" s="41"/>
    </row>
    <row r="1274" spans="1:33" s="40" customFormat="1" ht="30" customHeight="1">
      <c r="A1274" s="17" t="s">
        <v>875</v>
      </c>
      <c r="B1274" s="18">
        <v>33528004215</v>
      </c>
      <c r="C1274" s="30" t="s">
        <v>2215</v>
      </c>
      <c r="D1274" s="20" t="s">
        <v>14</v>
      </c>
      <c r="E1274" s="21" t="s">
        <v>352</v>
      </c>
      <c r="F1274" s="22" t="s">
        <v>2343</v>
      </c>
      <c r="G1274" s="23">
        <v>1819.22</v>
      </c>
      <c r="H1274" s="23">
        <v>0</v>
      </c>
      <c r="I1274" s="23">
        <v>1819.22</v>
      </c>
      <c r="AG1274" s="41"/>
    </row>
    <row r="1275" spans="1:33" s="40" customFormat="1" ht="30" customHeight="1">
      <c r="A1275" s="17" t="s">
        <v>1019</v>
      </c>
      <c r="B1275" s="18">
        <v>31331009200</v>
      </c>
      <c r="C1275" s="30" t="s">
        <v>2215</v>
      </c>
      <c r="D1275" s="20" t="s">
        <v>14</v>
      </c>
      <c r="E1275" s="21" t="s">
        <v>352</v>
      </c>
      <c r="F1275" s="22" t="s">
        <v>2344</v>
      </c>
      <c r="G1275" s="23">
        <v>1728.26</v>
      </c>
      <c r="H1275" s="23">
        <v>0</v>
      </c>
      <c r="I1275" s="23">
        <v>1728.26</v>
      </c>
      <c r="AG1275" s="41"/>
    </row>
    <row r="1276" spans="1:33" s="40" customFormat="1" ht="30" customHeight="1">
      <c r="A1276" s="17" t="s">
        <v>1022</v>
      </c>
      <c r="B1276" s="18">
        <v>71521755272</v>
      </c>
      <c r="C1276" s="30" t="s">
        <v>2215</v>
      </c>
      <c r="D1276" s="20" t="s">
        <v>14</v>
      </c>
      <c r="E1276" s="21" t="s">
        <v>352</v>
      </c>
      <c r="F1276" s="22" t="s">
        <v>2345</v>
      </c>
      <c r="G1276" s="23">
        <v>1728.26</v>
      </c>
      <c r="H1276" s="23">
        <v>0</v>
      </c>
      <c r="I1276" s="23">
        <v>1728.26</v>
      </c>
      <c r="AG1276" s="41"/>
    </row>
    <row r="1277" spans="1:33" s="40" customFormat="1" ht="30" customHeight="1">
      <c r="A1277" s="17" t="s">
        <v>293</v>
      </c>
      <c r="B1277" s="18">
        <v>29979036001031</v>
      </c>
      <c r="C1277" s="30" t="s">
        <v>2346</v>
      </c>
      <c r="D1277" s="20" t="s">
        <v>14</v>
      </c>
      <c r="E1277" s="21" t="s">
        <v>352</v>
      </c>
      <c r="F1277" s="22" t="s">
        <v>2347</v>
      </c>
      <c r="G1277" s="23">
        <v>100.53</v>
      </c>
      <c r="H1277" s="23">
        <v>0</v>
      </c>
      <c r="I1277" s="23">
        <v>100.53</v>
      </c>
      <c r="AG1277" s="41"/>
    </row>
    <row r="1278" spans="1:33" s="40" customFormat="1" ht="30" customHeight="1">
      <c r="A1278" s="17" t="s">
        <v>293</v>
      </c>
      <c r="B1278" s="18">
        <v>29979036001031</v>
      </c>
      <c r="C1278" s="30" t="s">
        <v>2348</v>
      </c>
      <c r="D1278" s="20" t="s">
        <v>14</v>
      </c>
      <c r="E1278" s="21" t="s">
        <v>352</v>
      </c>
      <c r="F1278" s="22" t="s">
        <v>2349</v>
      </c>
      <c r="G1278" s="23">
        <v>454.47</v>
      </c>
      <c r="H1278" s="23">
        <v>0</v>
      </c>
      <c r="I1278" s="23">
        <v>454.47</v>
      </c>
      <c r="AG1278" s="41"/>
    </row>
    <row r="1279" spans="1:33" s="40" customFormat="1" ht="30" customHeight="1">
      <c r="A1279" s="17" t="s">
        <v>293</v>
      </c>
      <c r="B1279" s="18">
        <v>29979036001031</v>
      </c>
      <c r="C1279" s="30" t="s">
        <v>2346</v>
      </c>
      <c r="D1279" s="20" t="s">
        <v>14</v>
      </c>
      <c r="E1279" s="21" t="s">
        <v>352</v>
      </c>
      <c r="F1279" s="22" t="s">
        <v>2350</v>
      </c>
      <c r="G1279" s="23">
        <v>557.19</v>
      </c>
      <c r="H1279" s="23">
        <v>0</v>
      </c>
      <c r="I1279" s="23">
        <v>557.19</v>
      </c>
      <c r="AG1279" s="41"/>
    </row>
    <row r="1280" spans="1:33" s="40" customFormat="1" ht="30" customHeight="1">
      <c r="A1280" s="17" t="s">
        <v>629</v>
      </c>
      <c r="B1280" s="18">
        <v>43843042268</v>
      </c>
      <c r="C1280" s="30" t="s">
        <v>2215</v>
      </c>
      <c r="D1280" s="20" t="s">
        <v>14</v>
      </c>
      <c r="E1280" s="21" t="s">
        <v>352</v>
      </c>
      <c r="F1280" s="22" t="s">
        <v>2351</v>
      </c>
      <c r="G1280" s="23">
        <v>1819.22</v>
      </c>
      <c r="H1280" s="23">
        <v>0</v>
      </c>
      <c r="I1280" s="23">
        <v>1819.22</v>
      </c>
      <c r="AG1280" s="41"/>
    </row>
    <row r="1281" spans="1:33" s="40" customFormat="1" ht="30" customHeight="1">
      <c r="A1281" s="17" t="s">
        <v>865</v>
      </c>
      <c r="B1281" s="18">
        <v>40432544000147</v>
      </c>
      <c r="C1281" s="30" t="s">
        <v>2352</v>
      </c>
      <c r="D1281" s="20" t="s">
        <v>14</v>
      </c>
      <c r="E1281" s="21" t="s">
        <v>352</v>
      </c>
      <c r="F1281" s="22" t="s">
        <v>2353</v>
      </c>
      <c r="G1281" s="23">
        <v>65.95</v>
      </c>
      <c r="H1281" s="23">
        <v>65.95</v>
      </c>
      <c r="I1281" s="23">
        <v>65.95</v>
      </c>
      <c r="AG1281" s="41"/>
    </row>
    <row r="1282" spans="1:33" s="40" customFormat="1" ht="30" customHeight="1">
      <c r="A1282" s="17" t="s">
        <v>865</v>
      </c>
      <c r="B1282" s="18">
        <v>40432544000147</v>
      </c>
      <c r="C1282" s="30" t="s">
        <v>2354</v>
      </c>
      <c r="D1282" s="20" t="s">
        <v>14</v>
      </c>
      <c r="E1282" s="21" t="s">
        <v>352</v>
      </c>
      <c r="F1282" s="22" t="s">
        <v>2355</v>
      </c>
      <c r="G1282" s="23">
        <v>41.31</v>
      </c>
      <c r="H1282" s="23">
        <v>41.31</v>
      </c>
      <c r="I1282" s="23">
        <v>41.31</v>
      </c>
      <c r="AG1282" s="41"/>
    </row>
    <row r="1283" spans="1:33" s="40" customFormat="1" ht="30" customHeight="1">
      <c r="A1283" s="17" t="s">
        <v>865</v>
      </c>
      <c r="B1283" s="18">
        <v>40432544000147</v>
      </c>
      <c r="C1283" s="30" t="s">
        <v>2356</v>
      </c>
      <c r="D1283" s="20" t="s">
        <v>14</v>
      </c>
      <c r="E1283" s="21" t="s">
        <v>352</v>
      </c>
      <c r="F1283" s="22" t="s">
        <v>2357</v>
      </c>
      <c r="G1283" s="23">
        <v>10.41</v>
      </c>
      <c r="H1283" s="23">
        <v>10.41</v>
      </c>
      <c r="I1283" s="23">
        <v>10.41</v>
      </c>
      <c r="AG1283" s="41"/>
    </row>
    <row r="1284" spans="1:33" s="40" customFormat="1" ht="30" customHeight="1">
      <c r="A1284" s="17" t="s">
        <v>2358</v>
      </c>
      <c r="B1284" s="18">
        <v>3072191000195</v>
      </c>
      <c r="C1284" s="30" t="s">
        <v>2359</v>
      </c>
      <c r="D1284" s="20" t="s">
        <v>40</v>
      </c>
      <c r="E1284" s="21" t="s">
        <v>402</v>
      </c>
      <c r="F1284" s="22" t="s">
        <v>2360</v>
      </c>
      <c r="G1284" s="23">
        <v>16800</v>
      </c>
      <c r="H1284" s="23">
        <v>0</v>
      </c>
      <c r="I1284" s="23">
        <v>0</v>
      </c>
      <c r="AG1284" s="41"/>
    </row>
    <row r="1285" spans="1:33" s="40" customFormat="1" ht="30" customHeight="1">
      <c r="A1285" s="17" t="s">
        <v>2361</v>
      </c>
      <c r="B1285" s="18">
        <v>3546050541</v>
      </c>
      <c r="C1285" s="30" t="s">
        <v>2362</v>
      </c>
      <c r="D1285" s="20" t="s">
        <v>14</v>
      </c>
      <c r="E1285" s="21" t="s">
        <v>352</v>
      </c>
      <c r="F1285" s="22" t="s">
        <v>2363</v>
      </c>
      <c r="G1285" s="23">
        <v>1000</v>
      </c>
      <c r="H1285" s="23">
        <v>0</v>
      </c>
      <c r="I1285" s="23">
        <v>1000</v>
      </c>
      <c r="AG1285" s="41"/>
    </row>
    <row r="1286" spans="1:33" s="40" customFormat="1" ht="30" customHeight="1">
      <c r="A1286" s="17" t="s">
        <v>2361</v>
      </c>
      <c r="B1286" s="18">
        <v>3546050541</v>
      </c>
      <c r="C1286" s="30" t="s">
        <v>2362</v>
      </c>
      <c r="D1286" s="20" t="s">
        <v>14</v>
      </c>
      <c r="E1286" s="21" t="s">
        <v>352</v>
      </c>
      <c r="F1286" s="22" t="s">
        <v>2364</v>
      </c>
      <c r="G1286" s="23">
        <v>1000</v>
      </c>
      <c r="H1286" s="23">
        <v>0</v>
      </c>
      <c r="I1286" s="23">
        <v>1000</v>
      </c>
      <c r="AG1286" s="41"/>
    </row>
    <row r="1287" spans="1:33" s="40" customFormat="1" ht="30" customHeight="1">
      <c r="A1287" s="17" t="s">
        <v>679</v>
      </c>
      <c r="B1287" s="18">
        <v>7766048000154</v>
      </c>
      <c r="C1287" s="30" t="s">
        <v>2365</v>
      </c>
      <c r="D1287" s="20" t="s">
        <v>40</v>
      </c>
      <c r="E1287" s="21" t="s">
        <v>398</v>
      </c>
      <c r="F1287" s="22" t="s">
        <v>2366</v>
      </c>
      <c r="G1287" s="23">
        <v>2042.67</v>
      </c>
      <c r="H1287" s="23">
        <v>0</v>
      </c>
      <c r="I1287" s="23">
        <v>0</v>
      </c>
      <c r="AG1287" s="41"/>
    </row>
    <row r="1288" spans="1:33" s="40" customFormat="1" ht="30" customHeight="1">
      <c r="A1288" s="17" t="s">
        <v>469</v>
      </c>
      <c r="B1288" s="18">
        <v>5491663000170</v>
      </c>
      <c r="C1288" s="30" t="s">
        <v>2367</v>
      </c>
      <c r="D1288" s="20" t="s">
        <v>40</v>
      </c>
      <c r="E1288" s="21" t="s">
        <v>398</v>
      </c>
      <c r="F1288" s="22" t="s">
        <v>2368</v>
      </c>
      <c r="G1288" s="23">
        <v>1554</v>
      </c>
      <c r="H1288" s="23">
        <v>0</v>
      </c>
      <c r="I1288" s="23">
        <v>0</v>
      </c>
      <c r="AG1288" s="41"/>
    </row>
    <row r="1289" spans="1:33" s="40" customFormat="1" ht="30" customHeight="1">
      <c r="A1289" s="17" t="s">
        <v>293</v>
      </c>
      <c r="B1289" s="18">
        <v>29979036001031</v>
      </c>
      <c r="C1289" s="30" t="s">
        <v>2369</v>
      </c>
      <c r="D1289" s="20" t="s">
        <v>14</v>
      </c>
      <c r="E1289" s="21" t="s">
        <v>352</v>
      </c>
      <c r="F1289" s="22" t="s">
        <v>2370</v>
      </c>
      <c r="G1289" s="23">
        <v>454.46</v>
      </c>
      <c r="H1289" s="23">
        <v>0</v>
      </c>
      <c r="I1289" s="23">
        <v>454.46</v>
      </c>
      <c r="AG1289" s="41"/>
    </row>
    <row r="1290" spans="1:33" s="40" customFormat="1" ht="30" customHeight="1">
      <c r="A1290" s="17" t="s">
        <v>472</v>
      </c>
      <c r="B1290" s="18">
        <v>13014296000141</v>
      </c>
      <c r="C1290" s="30" t="s">
        <v>2371</v>
      </c>
      <c r="D1290" s="20" t="s">
        <v>40</v>
      </c>
      <c r="E1290" s="21" t="s">
        <v>398</v>
      </c>
      <c r="F1290" s="22" t="s">
        <v>2372</v>
      </c>
      <c r="G1290" s="23">
        <v>7140</v>
      </c>
      <c r="H1290" s="23">
        <v>0</v>
      </c>
      <c r="I1290" s="23">
        <v>0</v>
      </c>
      <c r="AG1290" s="41"/>
    </row>
    <row r="1291" spans="1:33" s="40" customFormat="1" ht="30" customHeight="1">
      <c r="A1291" s="17" t="s">
        <v>63</v>
      </c>
      <c r="B1291" s="18">
        <v>7783832000170</v>
      </c>
      <c r="C1291" s="30" t="s">
        <v>2373</v>
      </c>
      <c r="D1291" s="20" t="s">
        <v>14</v>
      </c>
      <c r="E1291" s="21" t="s">
        <v>352</v>
      </c>
      <c r="F1291" s="22" t="s">
        <v>2374</v>
      </c>
      <c r="G1291" s="23">
        <v>38912.71</v>
      </c>
      <c r="H1291" s="23">
        <v>0</v>
      </c>
      <c r="I1291" s="23">
        <v>0</v>
      </c>
      <c r="AG1291" s="41"/>
    </row>
    <row r="1292" spans="1:33" s="40" customFormat="1" ht="30" customHeight="1">
      <c r="A1292" s="17" t="s">
        <v>221</v>
      </c>
      <c r="B1292" s="18">
        <v>4646337000121</v>
      </c>
      <c r="C1292" s="30" t="s">
        <v>2375</v>
      </c>
      <c r="D1292" s="20" t="s">
        <v>40</v>
      </c>
      <c r="E1292" s="21" t="s">
        <v>402</v>
      </c>
      <c r="F1292" s="22" t="s">
        <v>2376</v>
      </c>
      <c r="G1292" s="23">
        <v>980</v>
      </c>
      <c r="H1292" s="23">
        <v>0</v>
      </c>
      <c r="I1292" s="23">
        <v>0</v>
      </c>
      <c r="AG1292" s="41"/>
    </row>
    <row r="1293" spans="1:33" s="40" customFormat="1" ht="30" customHeight="1">
      <c r="A1293" s="17" t="s">
        <v>63</v>
      </c>
      <c r="B1293" s="18">
        <v>7783832000170</v>
      </c>
      <c r="C1293" s="30" t="s">
        <v>2377</v>
      </c>
      <c r="D1293" s="20" t="s">
        <v>14</v>
      </c>
      <c r="E1293" s="21" t="s">
        <v>352</v>
      </c>
      <c r="F1293" s="22" t="s">
        <v>2378</v>
      </c>
      <c r="G1293" s="23">
        <v>483260.01</v>
      </c>
      <c r="H1293" s="23">
        <v>0</v>
      </c>
      <c r="I1293" s="23">
        <v>0</v>
      </c>
      <c r="AG1293" s="41"/>
    </row>
    <row r="1294" spans="1:33" s="40" customFormat="1" ht="30" customHeight="1">
      <c r="A1294" s="17" t="s">
        <v>1508</v>
      </c>
      <c r="B1294" s="18" t="s">
        <v>1509</v>
      </c>
      <c r="C1294" s="30" t="s">
        <v>277</v>
      </c>
      <c r="D1294" s="20" t="s">
        <v>14</v>
      </c>
      <c r="E1294" s="21" t="s">
        <v>352</v>
      </c>
      <c r="F1294" s="22" t="s">
        <v>2379</v>
      </c>
      <c r="G1294" s="23">
        <v>5551944.58</v>
      </c>
      <c r="H1294" s="23">
        <v>619334.48</v>
      </c>
      <c r="I1294" s="23">
        <f>2467197.67+619334.48</f>
        <v>3086532.15</v>
      </c>
      <c r="AG1294" s="41"/>
    </row>
    <row r="1295" spans="1:33" s="40" customFormat="1" ht="30" customHeight="1">
      <c r="A1295" s="17" t="s">
        <v>1508</v>
      </c>
      <c r="B1295" s="18" t="s">
        <v>1509</v>
      </c>
      <c r="C1295" s="30" t="s">
        <v>277</v>
      </c>
      <c r="D1295" s="20" t="s">
        <v>14</v>
      </c>
      <c r="E1295" s="21" t="s">
        <v>352</v>
      </c>
      <c r="F1295" s="22" t="s">
        <v>2380</v>
      </c>
      <c r="G1295" s="23">
        <v>4120897.38</v>
      </c>
      <c r="H1295" s="23">
        <v>0</v>
      </c>
      <c r="I1295" s="23">
        <v>4120897.38</v>
      </c>
      <c r="AG1295" s="41"/>
    </row>
    <row r="1296" spans="1:33" s="40" customFormat="1" ht="30" customHeight="1">
      <c r="A1296" s="17" t="s">
        <v>1508</v>
      </c>
      <c r="B1296" s="18" t="s">
        <v>1509</v>
      </c>
      <c r="C1296" s="30" t="s">
        <v>277</v>
      </c>
      <c r="D1296" s="20" t="s">
        <v>14</v>
      </c>
      <c r="E1296" s="21" t="s">
        <v>352</v>
      </c>
      <c r="F1296" s="22" t="s">
        <v>2381</v>
      </c>
      <c r="G1296" s="23">
        <v>1222552.14</v>
      </c>
      <c r="H1296" s="23">
        <v>0</v>
      </c>
      <c r="I1296" s="23">
        <v>1222552.14</v>
      </c>
      <c r="AG1296" s="41"/>
    </row>
    <row r="1297" spans="1:33" s="40" customFormat="1" ht="30" customHeight="1">
      <c r="A1297" s="17" t="s">
        <v>1508</v>
      </c>
      <c r="B1297" s="18" t="s">
        <v>1509</v>
      </c>
      <c r="C1297" s="30" t="s">
        <v>277</v>
      </c>
      <c r="D1297" s="20" t="s">
        <v>14</v>
      </c>
      <c r="E1297" s="21" t="s">
        <v>352</v>
      </c>
      <c r="F1297" s="22" t="s">
        <v>2382</v>
      </c>
      <c r="G1297" s="23">
        <v>1032767.03</v>
      </c>
      <c r="H1297" s="23">
        <v>0</v>
      </c>
      <c r="I1297" s="23">
        <v>1032767.03</v>
      </c>
      <c r="AG1297" s="41"/>
    </row>
    <row r="1298" spans="1:33" s="40" customFormat="1" ht="30" customHeight="1">
      <c r="A1298" s="17" t="s">
        <v>1508</v>
      </c>
      <c r="B1298" s="18" t="s">
        <v>1509</v>
      </c>
      <c r="C1298" s="30" t="s">
        <v>277</v>
      </c>
      <c r="D1298" s="20" t="s">
        <v>14</v>
      </c>
      <c r="E1298" s="21" t="s">
        <v>352</v>
      </c>
      <c r="F1298" s="22" t="s">
        <v>2383</v>
      </c>
      <c r="G1298" s="23">
        <v>207690.55</v>
      </c>
      <c r="H1298" s="23">
        <v>0</v>
      </c>
      <c r="I1298" s="23">
        <v>207690.55</v>
      </c>
      <c r="AG1298" s="41"/>
    </row>
    <row r="1299" spans="1:33" s="40" customFormat="1" ht="30" customHeight="1">
      <c r="A1299" s="17" t="s">
        <v>1508</v>
      </c>
      <c r="B1299" s="18" t="s">
        <v>1509</v>
      </c>
      <c r="C1299" s="30" t="s">
        <v>277</v>
      </c>
      <c r="D1299" s="20" t="s">
        <v>14</v>
      </c>
      <c r="E1299" s="21" t="s">
        <v>352</v>
      </c>
      <c r="F1299" s="22" t="s">
        <v>2384</v>
      </c>
      <c r="G1299" s="23">
        <v>181528.35</v>
      </c>
      <c r="H1299" s="23">
        <v>0</v>
      </c>
      <c r="I1299" s="23">
        <v>181528.35</v>
      </c>
      <c r="AG1299" s="41"/>
    </row>
    <row r="1300" spans="1:33" s="40" customFormat="1" ht="30" customHeight="1">
      <c r="A1300" s="17" t="s">
        <v>1508</v>
      </c>
      <c r="B1300" s="18" t="s">
        <v>1509</v>
      </c>
      <c r="C1300" s="30" t="s">
        <v>277</v>
      </c>
      <c r="D1300" s="20" t="s">
        <v>14</v>
      </c>
      <c r="E1300" s="21" t="s">
        <v>352</v>
      </c>
      <c r="F1300" s="22" t="s">
        <v>2385</v>
      </c>
      <c r="G1300" s="23">
        <v>100067.46</v>
      </c>
      <c r="H1300" s="23">
        <v>0</v>
      </c>
      <c r="I1300" s="23">
        <v>100067.46</v>
      </c>
      <c r="AG1300" s="41"/>
    </row>
    <row r="1301" spans="1:33" s="40" customFormat="1" ht="30" customHeight="1">
      <c r="A1301" s="17" t="s">
        <v>1508</v>
      </c>
      <c r="B1301" s="18" t="s">
        <v>1509</v>
      </c>
      <c r="C1301" s="30" t="s">
        <v>277</v>
      </c>
      <c r="D1301" s="20" t="s">
        <v>14</v>
      </c>
      <c r="E1301" s="21" t="s">
        <v>352</v>
      </c>
      <c r="F1301" s="22" t="s">
        <v>2386</v>
      </c>
      <c r="G1301" s="23">
        <v>27631.72</v>
      </c>
      <c r="H1301" s="23">
        <v>0</v>
      </c>
      <c r="I1301" s="23">
        <v>27631.72</v>
      </c>
      <c r="AG1301" s="41"/>
    </row>
    <row r="1302" spans="1:33" s="40" customFormat="1" ht="30" customHeight="1">
      <c r="A1302" s="17" t="s">
        <v>1508</v>
      </c>
      <c r="B1302" s="18" t="s">
        <v>1509</v>
      </c>
      <c r="C1302" s="30" t="s">
        <v>277</v>
      </c>
      <c r="D1302" s="20" t="s">
        <v>14</v>
      </c>
      <c r="E1302" s="21" t="s">
        <v>352</v>
      </c>
      <c r="F1302" s="22" t="s">
        <v>2387</v>
      </c>
      <c r="G1302" s="23">
        <v>20101.3</v>
      </c>
      <c r="H1302" s="23">
        <v>0</v>
      </c>
      <c r="I1302" s="23">
        <v>20101.3</v>
      </c>
      <c r="AG1302" s="41"/>
    </row>
    <row r="1303" spans="1:33" s="40" customFormat="1" ht="30" customHeight="1">
      <c r="A1303" s="17" t="s">
        <v>1508</v>
      </c>
      <c r="B1303" s="18" t="s">
        <v>1509</v>
      </c>
      <c r="C1303" s="30" t="s">
        <v>277</v>
      </c>
      <c r="D1303" s="20" t="s">
        <v>14</v>
      </c>
      <c r="E1303" s="21" t="s">
        <v>352</v>
      </c>
      <c r="F1303" s="22" t="s">
        <v>2388</v>
      </c>
      <c r="G1303" s="23">
        <v>16924.260000000002</v>
      </c>
      <c r="H1303" s="23">
        <v>0</v>
      </c>
      <c r="I1303" s="23">
        <v>16924.260000000002</v>
      </c>
      <c r="AG1303" s="41"/>
    </row>
    <row r="1304" spans="1:33" s="40" customFormat="1" ht="30" customHeight="1">
      <c r="A1304" s="17" t="s">
        <v>1508</v>
      </c>
      <c r="B1304" s="18" t="s">
        <v>1509</v>
      </c>
      <c r="C1304" s="30" t="s">
        <v>277</v>
      </c>
      <c r="D1304" s="20" t="s">
        <v>14</v>
      </c>
      <c r="E1304" s="21" t="s">
        <v>352</v>
      </c>
      <c r="F1304" s="22" t="s">
        <v>2389</v>
      </c>
      <c r="G1304" s="23">
        <v>16412.66</v>
      </c>
      <c r="H1304" s="23">
        <v>0</v>
      </c>
      <c r="I1304" s="23">
        <v>16412.66</v>
      </c>
      <c r="AG1304" s="41"/>
    </row>
    <row r="1305" spans="1:33" s="40" customFormat="1" ht="30" customHeight="1">
      <c r="A1305" s="17" t="s">
        <v>1508</v>
      </c>
      <c r="B1305" s="18" t="s">
        <v>1509</v>
      </c>
      <c r="C1305" s="30" t="s">
        <v>277</v>
      </c>
      <c r="D1305" s="20" t="s">
        <v>14</v>
      </c>
      <c r="E1305" s="21" t="s">
        <v>352</v>
      </c>
      <c r="F1305" s="22" t="s">
        <v>2390</v>
      </c>
      <c r="G1305" s="23">
        <v>10668.22</v>
      </c>
      <c r="H1305" s="23">
        <v>0</v>
      </c>
      <c r="I1305" s="23">
        <v>10668.22</v>
      </c>
      <c r="AG1305" s="41"/>
    </row>
    <row r="1306" spans="1:33" s="40" customFormat="1" ht="30" customHeight="1">
      <c r="A1306" s="17" t="s">
        <v>1508</v>
      </c>
      <c r="B1306" s="18" t="s">
        <v>1509</v>
      </c>
      <c r="C1306" s="30" t="s">
        <v>277</v>
      </c>
      <c r="D1306" s="20" t="s">
        <v>14</v>
      </c>
      <c r="E1306" s="21" t="s">
        <v>352</v>
      </c>
      <c r="F1306" s="22" t="s">
        <v>2391</v>
      </c>
      <c r="G1306" s="23">
        <v>9168.18</v>
      </c>
      <c r="H1306" s="23">
        <v>0</v>
      </c>
      <c r="I1306" s="23">
        <v>9168.18</v>
      </c>
      <c r="AG1306" s="41"/>
    </row>
    <row r="1307" spans="1:33" s="40" customFormat="1" ht="30" customHeight="1">
      <c r="A1307" s="17" t="s">
        <v>1508</v>
      </c>
      <c r="B1307" s="18" t="s">
        <v>1509</v>
      </c>
      <c r="C1307" s="30" t="s">
        <v>277</v>
      </c>
      <c r="D1307" s="20" t="s">
        <v>14</v>
      </c>
      <c r="E1307" s="21" t="s">
        <v>352</v>
      </c>
      <c r="F1307" s="22" t="s">
        <v>2392</v>
      </c>
      <c r="G1307" s="23">
        <v>4480.63</v>
      </c>
      <c r="H1307" s="23">
        <v>0</v>
      </c>
      <c r="I1307" s="23">
        <v>4480.63</v>
      </c>
      <c r="AG1307" s="41"/>
    </row>
    <row r="1308" spans="1:33" s="40" customFormat="1" ht="30" customHeight="1">
      <c r="A1308" s="17" t="s">
        <v>1508</v>
      </c>
      <c r="B1308" s="18" t="s">
        <v>1509</v>
      </c>
      <c r="C1308" s="30" t="s">
        <v>277</v>
      </c>
      <c r="D1308" s="20" t="s">
        <v>14</v>
      </c>
      <c r="E1308" s="21" t="s">
        <v>352</v>
      </c>
      <c r="F1308" s="22" t="s">
        <v>2393</v>
      </c>
      <c r="G1308" s="23">
        <v>1211.75</v>
      </c>
      <c r="H1308" s="23">
        <v>0</v>
      </c>
      <c r="I1308" s="23">
        <v>1211.75</v>
      </c>
      <c r="AG1308" s="41"/>
    </row>
    <row r="1309" spans="1:33" s="40" customFormat="1" ht="30" customHeight="1">
      <c r="A1309" s="17" t="s">
        <v>293</v>
      </c>
      <c r="B1309" s="18">
        <v>29979036001031</v>
      </c>
      <c r="C1309" s="30" t="s">
        <v>1314</v>
      </c>
      <c r="D1309" s="20" t="s">
        <v>14</v>
      </c>
      <c r="E1309" s="21" t="s">
        <v>352</v>
      </c>
      <c r="F1309" s="22" t="s">
        <v>2394</v>
      </c>
      <c r="G1309" s="23">
        <v>138398.62</v>
      </c>
      <c r="H1309" s="23">
        <v>138398.62</v>
      </c>
      <c r="I1309" s="23">
        <v>138398.62</v>
      </c>
      <c r="AG1309" s="41"/>
    </row>
    <row r="1310" spans="1:33" s="40" customFormat="1" ht="30" customHeight="1">
      <c r="A1310" s="17" t="s">
        <v>1508</v>
      </c>
      <c r="B1310" s="18" t="s">
        <v>1509</v>
      </c>
      <c r="C1310" s="30" t="s">
        <v>277</v>
      </c>
      <c r="D1310" s="20" t="s">
        <v>14</v>
      </c>
      <c r="E1310" s="21" t="s">
        <v>352</v>
      </c>
      <c r="F1310" s="22" t="s">
        <v>2395</v>
      </c>
      <c r="G1310" s="23">
        <v>840852.46</v>
      </c>
      <c r="H1310" s="23">
        <v>9772.82</v>
      </c>
      <c r="I1310" s="23">
        <f>807164.76+9772.82</f>
        <v>816937.58</v>
      </c>
      <c r="AG1310" s="41"/>
    </row>
    <row r="1311" spans="1:33" s="40" customFormat="1" ht="30" customHeight="1">
      <c r="A1311" s="17" t="s">
        <v>1508</v>
      </c>
      <c r="B1311" s="18" t="s">
        <v>1509</v>
      </c>
      <c r="C1311" s="30" t="s">
        <v>277</v>
      </c>
      <c r="D1311" s="20" t="s">
        <v>14</v>
      </c>
      <c r="E1311" s="21" t="s">
        <v>352</v>
      </c>
      <c r="F1311" s="22" t="s">
        <v>2396</v>
      </c>
      <c r="G1311" s="23">
        <v>433804.53</v>
      </c>
      <c r="H1311" s="23">
        <v>0</v>
      </c>
      <c r="I1311" s="23">
        <v>433804.53</v>
      </c>
      <c r="AG1311" s="41"/>
    </row>
    <row r="1312" spans="1:33" s="40" customFormat="1" ht="30" customHeight="1">
      <c r="A1312" s="17" t="s">
        <v>1508</v>
      </c>
      <c r="B1312" s="18" t="s">
        <v>1509</v>
      </c>
      <c r="C1312" s="30" t="s">
        <v>533</v>
      </c>
      <c r="D1312" s="20" t="s">
        <v>14</v>
      </c>
      <c r="E1312" s="21" t="s">
        <v>352</v>
      </c>
      <c r="F1312" s="22" t="s">
        <v>2397</v>
      </c>
      <c r="G1312" s="23">
        <v>395000</v>
      </c>
      <c r="H1312" s="23">
        <v>0</v>
      </c>
      <c r="I1312" s="23">
        <v>395000</v>
      </c>
      <c r="AG1312" s="41"/>
    </row>
    <row r="1313" spans="1:33" s="40" customFormat="1" ht="30" customHeight="1">
      <c r="A1313" s="17" t="s">
        <v>1508</v>
      </c>
      <c r="B1313" s="18" t="s">
        <v>1509</v>
      </c>
      <c r="C1313" s="30" t="s">
        <v>277</v>
      </c>
      <c r="D1313" s="20" t="s">
        <v>14</v>
      </c>
      <c r="E1313" s="21" t="s">
        <v>352</v>
      </c>
      <c r="F1313" s="22" t="s">
        <v>2398</v>
      </c>
      <c r="G1313" s="23">
        <v>54617.12</v>
      </c>
      <c r="H1313" s="23">
        <v>0</v>
      </c>
      <c r="I1313" s="23">
        <v>54617.12</v>
      </c>
      <c r="AG1313" s="41"/>
    </row>
    <row r="1314" spans="1:33" s="40" customFormat="1" ht="30" customHeight="1">
      <c r="A1314" s="17" t="s">
        <v>1508</v>
      </c>
      <c r="B1314" s="18" t="s">
        <v>1509</v>
      </c>
      <c r="C1314" s="30" t="s">
        <v>277</v>
      </c>
      <c r="D1314" s="20" t="s">
        <v>14</v>
      </c>
      <c r="E1314" s="21" t="s">
        <v>352</v>
      </c>
      <c r="F1314" s="22" t="s">
        <v>2399</v>
      </c>
      <c r="G1314" s="23">
        <v>21036.91</v>
      </c>
      <c r="H1314" s="23">
        <v>0</v>
      </c>
      <c r="I1314" s="23">
        <v>21036.91</v>
      </c>
      <c r="AG1314" s="41"/>
    </row>
    <row r="1315" spans="1:33" s="40" customFormat="1" ht="30" customHeight="1">
      <c r="A1315" s="17" t="s">
        <v>1508</v>
      </c>
      <c r="B1315" s="18" t="s">
        <v>1509</v>
      </c>
      <c r="C1315" s="30" t="s">
        <v>277</v>
      </c>
      <c r="D1315" s="20" t="s">
        <v>14</v>
      </c>
      <c r="E1315" s="21" t="s">
        <v>352</v>
      </c>
      <c r="F1315" s="22" t="s">
        <v>2400</v>
      </c>
      <c r="G1315" s="23">
        <v>17000</v>
      </c>
      <c r="H1315" s="23">
        <v>0</v>
      </c>
      <c r="I1315" s="23">
        <v>17000</v>
      </c>
      <c r="AG1315" s="41"/>
    </row>
    <row r="1316" spans="1:33" s="40" customFormat="1" ht="30" customHeight="1">
      <c r="A1316" s="17" t="s">
        <v>1508</v>
      </c>
      <c r="B1316" s="18" t="s">
        <v>1509</v>
      </c>
      <c r="C1316" s="30" t="s">
        <v>277</v>
      </c>
      <c r="D1316" s="20" t="s">
        <v>14</v>
      </c>
      <c r="E1316" s="21" t="s">
        <v>352</v>
      </c>
      <c r="F1316" s="22" t="s">
        <v>2401</v>
      </c>
      <c r="G1316" s="23">
        <v>9627.54</v>
      </c>
      <c r="H1316" s="23">
        <v>0</v>
      </c>
      <c r="I1316" s="23">
        <v>9627.54</v>
      </c>
      <c r="AG1316" s="41"/>
    </row>
    <row r="1317" spans="1:33" s="40" customFormat="1" ht="30" customHeight="1">
      <c r="A1317" s="17" t="s">
        <v>1508</v>
      </c>
      <c r="B1317" s="18" t="s">
        <v>1509</v>
      </c>
      <c r="C1317" s="30" t="s">
        <v>277</v>
      </c>
      <c r="D1317" s="20" t="s">
        <v>14</v>
      </c>
      <c r="E1317" s="21" t="s">
        <v>352</v>
      </c>
      <c r="F1317" s="22" t="s">
        <v>2402</v>
      </c>
      <c r="G1317" s="23">
        <v>7437.62</v>
      </c>
      <c r="H1317" s="23">
        <v>0</v>
      </c>
      <c r="I1317" s="23">
        <v>7437.62</v>
      </c>
      <c r="AG1317" s="41"/>
    </row>
    <row r="1318" spans="1:33" s="40" customFormat="1" ht="30" customHeight="1">
      <c r="A1318" s="17" t="s">
        <v>1508</v>
      </c>
      <c r="B1318" s="18" t="s">
        <v>1509</v>
      </c>
      <c r="C1318" s="30" t="s">
        <v>277</v>
      </c>
      <c r="D1318" s="20" t="s">
        <v>14</v>
      </c>
      <c r="E1318" s="21" t="s">
        <v>352</v>
      </c>
      <c r="F1318" s="22" t="s">
        <v>2403</v>
      </c>
      <c r="G1318" s="23">
        <v>5549.93</v>
      </c>
      <c r="H1318" s="23">
        <v>0</v>
      </c>
      <c r="I1318" s="23">
        <v>5549.93</v>
      </c>
      <c r="AG1318" s="41"/>
    </row>
    <row r="1319" spans="1:33" s="40" customFormat="1" ht="30" customHeight="1">
      <c r="A1319" s="17" t="s">
        <v>1508</v>
      </c>
      <c r="B1319" s="18" t="s">
        <v>1509</v>
      </c>
      <c r="C1319" s="30" t="s">
        <v>277</v>
      </c>
      <c r="D1319" s="20" t="s">
        <v>14</v>
      </c>
      <c r="E1319" s="21" t="s">
        <v>352</v>
      </c>
      <c r="F1319" s="22" t="s">
        <v>2404</v>
      </c>
      <c r="G1319" s="23">
        <v>2473.33</v>
      </c>
      <c r="H1319" s="23">
        <v>0</v>
      </c>
      <c r="I1319" s="23">
        <v>2473.33</v>
      </c>
      <c r="AG1319" s="41"/>
    </row>
    <row r="1320" spans="1:33" s="40" customFormat="1" ht="30" customHeight="1">
      <c r="A1320" s="17" t="s">
        <v>1508</v>
      </c>
      <c r="B1320" s="18" t="s">
        <v>1509</v>
      </c>
      <c r="C1320" s="30" t="s">
        <v>277</v>
      </c>
      <c r="D1320" s="20" t="s">
        <v>14</v>
      </c>
      <c r="E1320" s="21" t="s">
        <v>352</v>
      </c>
      <c r="F1320" s="22" t="s">
        <v>2405</v>
      </c>
      <c r="G1320" s="23">
        <v>1235.6000000000001</v>
      </c>
      <c r="H1320" s="23">
        <v>0</v>
      </c>
      <c r="I1320" s="23">
        <v>1235.6000000000001</v>
      </c>
      <c r="AG1320" s="41"/>
    </row>
    <row r="1321" spans="1:33" s="40" customFormat="1" ht="30" customHeight="1">
      <c r="A1321" s="17" t="s">
        <v>1508</v>
      </c>
      <c r="B1321" s="18" t="s">
        <v>1509</v>
      </c>
      <c r="C1321" s="30" t="s">
        <v>277</v>
      </c>
      <c r="D1321" s="20" t="s">
        <v>14</v>
      </c>
      <c r="E1321" s="21" t="s">
        <v>352</v>
      </c>
      <c r="F1321" s="22" t="s">
        <v>2406</v>
      </c>
      <c r="G1321" s="23">
        <v>680.99</v>
      </c>
      <c r="H1321" s="23">
        <v>0</v>
      </c>
      <c r="I1321" s="23">
        <v>680.99</v>
      </c>
      <c r="AG1321" s="41"/>
    </row>
    <row r="1322" spans="1:33" s="40" customFormat="1" ht="30" customHeight="1">
      <c r="A1322" s="17" t="s">
        <v>1508</v>
      </c>
      <c r="B1322" s="18" t="s">
        <v>1509</v>
      </c>
      <c r="C1322" s="30" t="s">
        <v>277</v>
      </c>
      <c r="D1322" s="20" t="s">
        <v>14</v>
      </c>
      <c r="E1322" s="21" t="s">
        <v>352</v>
      </c>
      <c r="F1322" s="22" t="s">
        <v>2407</v>
      </c>
      <c r="G1322" s="23">
        <v>354.12</v>
      </c>
      <c r="H1322" s="23">
        <v>0</v>
      </c>
      <c r="I1322" s="23">
        <v>354.12</v>
      </c>
      <c r="AG1322" s="41"/>
    </row>
    <row r="1323" spans="1:33" s="40" customFormat="1" ht="30" customHeight="1">
      <c r="A1323" s="17" t="s">
        <v>1508</v>
      </c>
      <c r="B1323" s="18" t="s">
        <v>1509</v>
      </c>
      <c r="C1323" s="30" t="s">
        <v>277</v>
      </c>
      <c r="D1323" s="20" t="s">
        <v>14</v>
      </c>
      <c r="E1323" s="21" t="s">
        <v>352</v>
      </c>
      <c r="F1323" s="22" t="s">
        <v>2408</v>
      </c>
      <c r="G1323" s="23">
        <v>153.49</v>
      </c>
      <c r="H1323" s="23">
        <v>0</v>
      </c>
      <c r="I1323" s="23">
        <v>153.49</v>
      </c>
      <c r="AG1323" s="41"/>
    </row>
    <row r="1324" spans="1:33" s="40" customFormat="1" ht="30" customHeight="1">
      <c r="A1324" s="17" t="s">
        <v>293</v>
      </c>
      <c r="B1324" s="18">
        <v>29979036001031</v>
      </c>
      <c r="C1324" s="30" t="s">
        <v>1314</v>
      </c>
      <c r="D1324" s="20" t="s">
        <v>14</v>
      </c>
      <c r="E1324" s="21" t="s">
        <v>352</v>
      </c>
      <c r="F1324" s="22" t="s">
        <v>2409</v>
      </c>
      <c r="G1324" s="23">
        <v>519.39</v>
      </c>
      <c r="H1324" s="23">
        <v>519.39</v>
      </c>
      <c r="I1324" s="23">
        <v>519.39</v>
      </c>
      <c r="AG1324" s="41"/>
    </row>
    <row r="1325" spans="1:33" s="40" customFormat="1" ht="30" customHeight="1">
      <c r="A1325" s="17" t="s">
        <v>1508</v>
      </c>
      <c r="B1325" s="18" t="s">
        <v>1509</v>
      </c>
      <c r="C1325" s="30" t="s">
        <v>1737</v>
      </c>
      <c r="D1325" s="20" t="s">
        <v>14</v>
      </c>
      <c r="E1325" s="21" t="s">
        <v>352</v>
      </c>
      <c r="F1325" s="22" t="s">
        <v>2410</v>
      </c>
      <c r="G1325" s="23">
        <v>19027.9</v>
      </c>
      <c r="H1325" s="23">
        <v>0</v>
      </c>
      <c r="I1325" s="23">
        <v>18828.9</v>
      </c>
      <c r="AG1325" s="41"/>
    </row>
    <row r="1326" spans="1:33" s="40" customFormat="1" ht="30" customHeight="1">
      <c r="A1326" s="17" t="s">
        <v>1508</v>
      </c>
      <c r="B1326" s="18" t="s">
        <v>1509</v>
      </c>
      <c r="C1326" s="30" t="s">
        <v>1737</v>
      </c>
      <c r="D1326" s="20" t="s">
        <v>14</v>
      </c>
      <c r="E1326" s="21" t="s">
        <v>352</v>
      </c>
      <c r="F1326" s="22" t="s">
        <v>2411</v>
      </c>
      <c r="G1326" s="23">
        <v>11750</v>
      </c>
      <c r="H1326" s="23">
        <v>0</v>
      </c>
      <c r="I1326" s="23">
        <v>11750</v>
      </c>
      <c r="AG1326" s="41"/>
    </row>
    <row r="1327" spans="1:33" s="40" customFormat="1" ht="30" customHeight="1">
      <c r="A1327" s="17" t="s">
        <v>1508</v>
      </c>
      <c r="B1327" s="18" t="s">
        <v>1509</v>
      </c>
      <c r="C1327" s="30" t="s">
        <v>269</v>
      </c>
      <c r="D1327" s="20" t="s">
        <v>14</v>
      </c>
      <c r="E1327" s="21" t="s">
        <v>352</v>
      </c>
      <c r="F1327" s="22" t="s">
        <v>2412</v>
      </c>
      <c r="G1327" s="23">
        <v>5000</v>
      </c>
      <c r="H1327" s="23">
        <v>0</v>
      </c>
      <c r="I1327" s="23">
        <v>5000</v>
      </c>
      <c r="AG1327" s="41"/>
    </row>
    <row r="1328" spans="1:33" s="40" customFormat="1" ht="30" customHeight="1">
      <c r="A1328" s="17" t="s">
        <v>1019</v>
      </c>
      <c r="B1328" s="18">
        <v>31331009200</v>
      </c>
      <c r="C1328" s="30" t="s">
        <v>2413</v>
      </c>
      <c r="D1328" s="20" t="s">
        <v>14</v>
      </c>
      <c r="E1328" s="21" t="s">
        <v>352</v>
      </c>
      <c r="F1328" s="22" t="s">
        <v>2414</v>
      </c>
      <c r="G1328" s="23">
        <v>2000</v>
      </c>
      <c r="H1328" s="23">
        <v>0</v>
      </c>
      <c r="I1328" s="23">
        <v>2000</v>
      </c>
      <c r="AG1328" s="41"/>
    </row>
    <row r="1329" spans="1:33" s="40" customFormat="1" ht="30" customHeight="1">
      <c r="A1329" s="17" t="s">
        <v>1019</v>
      </c>
      <c r="B1329" s="18">
        <v>31331009200</v>
      </c>
      <c r="C1329" s="30" t="s">
        <v>2413</v>
      </c>
      <c r="D1329" s="20" t="s">
        <v>14</v>
      </c>
      <c r="E1329" s="21" t="s">
        <v>352</v>
      </c>
      <c r="F1329" s="22" t="s">
        <v>2415</v>
      </c>
      <c r="G1329" s="23">
        <v>2000</v>
      </c>
      <c r="H1329" s="23">
        <v>0</v>
      </c>
      <c r="I1329" s="23">
        <v>2000</v>
      </c>
      <c r="AG1329" s="41"/>
    </row>
    <row r="1330" spans="1:33" s="40" customFormat="1" ht="30" customHeight="1">
      <c r="A1330" s="17" t="s">
        <v>216</v>
      </c>
      <c r="B1330" s="18">
        <v>23980958272</v>
      </c>
      <c r="C1330" s="30" t="s">
        <v>2215</v>
      </c>
      <c r="D1330" s="20" t="s">
        <v>14</v>
      </c>
      <c r="E1330" s="21" t="s">
        <v>352</v>
      </c>
      <c r="F1330" s="22" t="s">
        <v>2416</v>
      </c>
      <c r="G1330" s="23">
        <v>2872.44</v>
      </c>
      <c r="H1330" s="23">
        <v>0</v>
      </c>
      <c r="I1330" s="23">
        <v>2872.44</v>
      </c>
      <c r="AG1330" s="41"/>
    </row>
    <row r="1331" spans="1:33" s="40" customFormat="1" ht="30" customHeight="1">
      <c r="A1331" s="17" t="s">
        <v>786</v>
      </c>
      <c r="B1331" s="18">
        <v>7618522200</v>
      </c>
      <c r="C1331" s="30" t="s">
        <v>2222</v>
      </c>
      <c r="D1331" s="20" t="s">
        <v>14</v>
      </c>
      <c r="E1331" s="21" t="s">
        <v>352</v>
      </c>
      <c r="F1331" s="22" t="s">
        <v>2417</v>
      </c>
      <c r="G1331" s="23">
        <v>453.17</v>
      </c>
      <c r="H1331" s="23">
        <v>0</v>
      </c>
      <c r="I1331" s="23">
        <v>453.17</v>
      </c>
      <c r="AG1331" s="41"/>
    </row>
    <row r="1332" spans="1:33" s="40" customFormat="1" ht="30" customHeight="1">
      <c r="A1332" s="17" t="s">
        <v>647</v>
      </c>
      <c r="B1332" s="18">
        <v>20305460200</v>
      </c>
      <c r="C1332" s="30" t="s">
        <v>2222</v>
      </c>
      <c r="D1332" s="20" t="s">
        <v>14</v>
      </c>
      <c r="E1332" s="21" t="s">
        <v>352</v>
      </c>
      <c r="F1332" s="22" t="s">
        <v>2418</v>
      </c>
      <c r="G1332" s="23">
        <v>1812.88</v>
      </c>
      <c r="H1332" s="23">
        <v>0</v>
      </c>
      <c r="I1332" s="23">
        <v>1812.88</v>
      </c>
      <c r="AG1332" s="41"/>
    </row>
    <row r="1333" spans="1:33" s="40" customFormat="1" ht="30" customHeight="1">
      <c r="A1333" s="17" t="s">
        <v>2024</v>
      </c>
      <c r="B1333" s="18">
        <v>81293399787</v>
      </c>
      <c r="C1333" s="30" t="s">
        <v>2222</v>
      </c>
      <c r="D1333" s="20" t="s">
        <v>14</v>
      </c>
      <c r="E1333" s="21" t="s">
        <v>352</v>
      </c>
      <c r="F1333" s="22" t="s">
        <v>2419</v>
      </c>
      <c r="G1333" s="23">
        <v>1819.2</v>
      </c>
      <c r="H1333" s="23">
        <v>0</v>
      </c>
      <c r="I1333" s="23">
        <v>1819.2</v>
      </c>
      <c r="AG1333" s="41"/>
    </row>
    <row r="1334" spans="1:33" s="40" customFormat="1" ht="30" customHeight="1">
      <c r="A1334" s="17" t="s">
        <v>2027</v>
      </c>
      <c r="B1334" s="18">
        <v>74607707287</v>
      </c>
      <c r="C1334" s="30" t="s">
        <v>2222</v>
      </c>
      <c r="D1334" s="20" t="s">
        <v>14</v>
      </c>
      <c r="E1334" s="21" t="s">
        <v>352</v>
      </c>
      <c r="F1334" s="22" t="s">
        <v>2420</v>
      </c>
      <c r="G1334" s="23">
        <v>1812.88</v>
      </c>
      <c r="H1334" s="23">
        <v>0</v>
      </c>
      <c r="I1334" s="23">
        <v>1812.88</v>
      </c>
      <c r="AG1334" s="41"/>
    </row>
    <row r="1335" spans="1:33" s="40" customFormat="1" ht="30" customHeight="1">
      <c r="A1335" s="17" t="s">
        <v>2330</v>
      </c>
      <c r="B1335" s="18">
        <v>34267336253</v>
      </c>
      <c r="C1335" s="30" t="s">
        <v>2222</v>
      </c>
      <c r="D1335" s="20" t="s">
        <v>14</v>
      </c>
      <c r="E1335" s="21" t="s">
        <v>352</v>
      </c>
      <c r="F1335" s="22" t="s">
        <v>2421</v>
      </c>
      <c r="G1335" s="23">
        <v>2266.1</v>
      </c>
      <c r="H1335" s="23">
        <v>0</v>
      </c>
      <c r="I1335" s="23">
        <v>2266.1</v>
      </c>
      <c r="AG1335" s="41"/>
    </row>
    <row r="1336" spans="1:33" s="40" customFormat="1" ht="30" customHeight="1">
      <c r="A1336" s="17" t="s">
        <v>267</v>
      </c>
      <c r="B1336" s="18" t="s">
        <v>268</v>
      </c>
      <c r="C1336" s="30" t="s">
        <v>1737</v>
      </c>
      <c r="D1336" s="20" t="s">
        <v>14</v>
      </c>
      <c r="E1336" s="21" t="s">
        <v>352</v>
      </c>
      <c r="F1336" s="22" t="s">
        <v>2422</v>
      </c>
      <c r="G1336" s="23">
        <v>5000</v>
      </c>
      <c r="H1336" s="23">
        <v>5000</v>
      </c>
      <c r="I1336" s="23">
        <v>5000</v>
      </c>
      <c r="AG1336" s="41"/>
    </row>
    <row r="1337" spans="1:33" s="40" customFormat="1" ht="30" customHeight="1">
      <c r="A1337" s="17" t="s">
        <v>267</v>
      </c>
      <c r="B1337" s="18" t="s">
        <v>268</v>
      </c>
      <c r="C1337" s="30" t="s">
        <v>277</v>
      </c>
      <c r="D1337" s="20" t="s">
        <v>14</v>
      </c>
      <c r="E1337" s="21" t="s">
        <v>352</v>
      </c>
      <c r="F1337" s="22" t="s">
        <v>2423</v>
      </c>
      <c r="G1337" s="23">
        <v>26000</v>
      </c>
      <c r="H1337" s="23">
        <v>26000</v>
      </c>
      <c r="I1337" s="23">
        <v>26000</v>
      </c>
      <c r="AG1337" s="41"/>
    </row>
    <row r="1338" spans="1:33" s="40" customFormat="1" ht="30" customHeight="1">
      <c r="A1338" s="17" t="s">
        <v>1508</v>
      </c>
      <c r="B1338" s="18" t="s">
        <v>1509</v>
      </c>
      <c r="C1338" s="30" t="s">
        <v>2424</v>
      </c>
      <c r="D1338" s="20" t="s">
        <v>14</v>
      </c>
      <c r="E1338" s="21" t="s">
        <v>352</v>
      </c>
      <c r="F1338" s="22" t="s">
        <v>2425</v>
      </c>
      <c r="G1338" s="23">
        <v>320000</v>
      </c>
      <c r="H1338" s="23">
        <v>0</v>
      </c>
      <c r="I1338" s="23">
        <v>315686.43</v>
      </c>
      <c r="AG1338" s="41"/>
    </row>
    <row r="1339" spans="1:33" s="40" customFormat="1" ht="30" customHeight="1">
      <c r="A1339" s="17" t="s">
        <v>1508</v>
      </c>
      <c r="B1339" s="18" t="s">
        <v>1509</v>
      </c>
      <c r="C1339" s="30" t="s">
        <v>272</v>
      </c>
      <c r="D1339" s="20" t="s">
        <v>14</v>
      </c>
      <c r="E1339" s="21" t="s">
        <v>352</v>
      </c>
      <c r="F1339" s="22" t="s">
        <v>2426</v>
      </c>
      <c r="G1339" s="23">
        <v>57152.6</v>
      </c>
      <c r="H1339" s="23">
        <v>0</v>
      </c>
      <c r="I1339" s="23">
        <v>57152.6</v>
      </c>
      <c r="AG1339" s="41"/>
    </row>
    <row r="1340" spans="1:33" s="40" customFormat="1" ht="30" customHeight="1">
      <c r="A1340" s="17" t="s">
        <v>1508</v>
      </c>
      <c r="B1340" s="18" t="s">
        <v>1509</v>
      </c>
      <c r="C1340" s="30" t="s">
        <v>272</v>
      </c>
      <c r="D1340" s="20" t="s">
        <v>14</v>
      </c>
      <c r="E1340" s="21" t="s">
        <v>352</v>
      </c>
      <c r="F1340" s="22" t="s">
        <v>2427</v>
      </c>
      <c r="G1340" s="23">
        <v>26134.11</v>
      </c>
      <c r="H1340" s="23">
        <v>0</v>
      </c>
      <c r="I1340" s="23">
        <v>26134.11</v>
      </c>
      <c r="AG1340" s="41"/>
    </row>
    <row r="1341" spans="1:33" s="40" customFormat="1" ht="30" customHeight="1">
      <c r="A1341" s="17" t="s">
        <v>267</v>
      </c>
      <c r="B1341" s="18" t="s">
        <v>268</v>
      </c>
      <c r="C1341" s="30" t="s">
        <v>1737</v>
      </c>
      <c r="D1341" s="20" t="s">
        <v>14</v>
      </c>
      <c r="E1341" s="21" t="s">
        <v>352</v>
      </c>
      <c r="F1341" s="22" t="s">
        <v>2428</v>
      </c>
      <c r="G1341" s="23">
        <v>3252</v>
      </c>
      <c r="H1341" s="23">
        <v>0</v>
      </c>
      <c r="I1341" s="23">
        <v>3252</v>
      </c>
      <c r="AG1341" s="41"/>
    </row>
    <row r="1342" spans="1:33" s="40" customFormat="1" ht="30" customHeight="1">
      <c r="A1342" s="17" t="s">
        <v>267</v>
      </c>
      <c r="B1342" s="18" t="s">
        <v>268</v>
      </c>
      <c r="C1342" s="30" t="s">
        <v>533</v>
      </c>
      <c r="D1342" s="20" t="s">
        <v>14</v>
      </c>
      <c r="E1342" s="21" t="s">
        <v>352</v>
      </c>
      <c r="F1342" s="22" t="s">
        <v>2429</v>
      </c>
      <c r="G1342" s="23">
        <v>15000</v>
      </c>
      <c r="H1342" s="23">
        <v>0</v>
      </c>
      <c r="I1342" s="23">
        <v>15000</v>
      </c>
      <c r="AG1342" s="41"/>
    </row>
    <row r="1343" spans="1:33" s="40" customFormat="1" ht="30" customHeight="1">
      <c r="A1343" s="17" t="s">
        <v>267</v>
      </c>
      <c r="B1343" s="18" t="s">
        <v>268</v>
      </c>
      <c r="C1343" s="30" t="s">
        <v>1737</v>
      </c>
      <c r="D1343" s="20" t="s">
        <v>14</v>
      </c>
      <c r="E1343" s="21" t="s">
        <v>352</v>
      </c>
      <c r="F1343" s="22" t="s">
        <v>2430</v>
      </c>
      <c r="G1343" s="23">
        <v>2500</v>
      </c>
      <c r="H1343" s="23">
        <v>0</v>
      </c>
      <c r="I1343" s="23">
        <v>2500</v>
      </c>
      <c r="AG1343" s="41"/>
    </row>
    <row r="1344" spans="1:33" s="40" customFormat="1" ht="30" customHeight="1">
      <c r="A1344" s="17" t="s">
        <v>267</v>
      </c>
      <c r="B1344" s="18" t="s">
        <v>268</v>
      </c>
      <c r="C1344" s="30" t="s">
        <v>1737</v>
      </c>
      <c r="D1344" s="20" t="s">
        <v>14</v>
      </c>
      <c r="E1344" s="21" t="s">
        <v>352</v>
      </c>
      <c r="F1344" s="22" t="s">
        <v>2431</v>
      </c>
      <c r="G1344" s="23">
        <v>4448</v>
      </c>
      <c r="H1344" s="23">
        <v>0</v>
      </c>
      <c r="I1344" s="23">
        <v>4448</v>
      </c>
      <c r="AG1344" s="41"/>
    </row>
    <row r="1345" spans="1:33" s="40" customFormat="1" ht="30" customHeight="1">
      <c r="A1345" s="17" t="s">
        <v>267</v>
      </c>
      <c r="B1345" s="18" t="s">
        <v>268</v>
      </c>
      <c r="C1345" s="30" t="s">
        <v>345</v>
      </c>
      <c r="D1345" s="20" t="s">
        <v>14</v>
      </c>
      <c r="E1345" s="21" t="s">
        <v>352</v>
      </c>
      <c r="F1345" s="22" t="s">
        <v>2432</v>
      </c>
      <c r="G1345" s="23">
        <v>7694.76</v>
      </c>
      <c r="H1345" s="23">
        <v>0</v>
      </c>
      <c r="I1345" s="23">
        <v>7694.76</v>
      </c>
      <c r="AG1345" s="41"/>
    </row>
    <row r="1346" spans="1:33" s="40" customFormat="1" ht="30" customHeight="1">
      <c r="A1346" s="17" t="s">
        <v>267</v>
      </c>
      <c r="B1346" s="18" t="s">
        <v>268</v>
      </c>
      <c r="C1346" s="30" t="s">
        <v>2433</v>
      </c>
      <c r="D1346" s="20" t="s">
        <v>14</v>
      </c>
      <c r="E1346" s="21" t="s">
        <v>352</v>
      </c>
      <c r="F1346" s="22" t="s">
        <v>2434</v>
      </c>
      <c r="G1346" s="23">
        <v>503358.97</v>
      </c>
      <c r="H1346" s="23">
        <v>0</v>
      </c>
      <c r="I1346" s="23">
        <v>503358.97</v>
      </c>
      <c r="AG1346" s="41"/>
    </row>
    <row r="1347" spans="1:33" s="40" customFormat="1" ht="30" customHeight="1">
      <c r="A1347" s="17" t="s">
        <v>267</v>
      </c>
      <c r="B1347" s="18" t="s">
        <v>268</v>
      </c>
      <c r="C1347" s="30" t="s">
        <v>2433</v>
      </c>
      <c r="D1347" s="20" t="s">
        <v>14</v>
      </c>
      <c r="E1347" s="21" t="s">
        <v>352</v>
      </c>
      <c r="F1347" s="22" t="s">
        <v>2435</v>
      </c>
      <c r="G1347" s="23">
        <v>103394.2</v>
      </c>
      <c r="H1347" s="23">
        <v>0</v>
      </c>
      <c r="I1347" s="23">
        <v>103394.2</v>
      </c>
      <c r="AG1347" s="41"/>
    </row>
    <row r="1348" spans="1:33" s="40" customFormat="1" ht="30" customHeight="1">
      <c r="A1348" s="17" t="s">
        <v>264</v>
      </c>
      <c r="B1348" s="18">
        <v>2844344000102</v>
      </c>
      <c r="C1348" s="30" t="s">
        <v>2436</v>
      </c>
      <c r="D1348" s="20" t="s">
        <v>14</v>
      </c>
      <c r="E1348" s="21" t="s">
        <v>352</v>
      </c>
      <c r="F1348" s="22" t="s">
        <v>2437</v>
      </c>
      <c r="G1348" s="23">
        <v>200000</v>
      </c>
      <c r="H1348" s="23">
        <v>200000</v>
      </c>
      <c r="I1348" s="23">
        <v>200000</v>
      </c>
      <c r="AG1348" s="41"/>
    </row>
    <row r="1349" spans="1:33" s="40" customFormat="1" ht="30" customHeight="1">
      <c r="A1349" s="17" t="s">
        <v>1441</v>
      </c>
      <c r="B1349" s="18">
        <v>4986163000146</v>
      </c>
      <c r="C1349" s="30" t="s">
        <v>2438</v>
      </c>
      <c r="D1349" s="20" t="s">
        <v>14</v>
      </c>
      <c r="E1349" s="21" t="s">
        <v>352</v>
      </c>
      <c r="F1349" s="22" t="s">
        <v>2439</v>
      </c>
      <c r="G1349" s="23">
        <v>661342.06</v>
      </c>
      <c r="H1349" s="23">
        <v>661342.06</v>
      </c>
      <c r="I1349" s="23">
        <v>661342.06</v>
      </c>
      <c r="AG1349" s="41"/>
    </row>
    <row r="1350" spans="1:33" s="40" customFormat="1" ht="30" customHeight="1">
      <c r="A1350" s="17" t="s">
        <v>1441</v>
      </c>
      <c r="B1350" s="18">
        <v>4986163000146</v>
      </c>
      <c r="C1350" s="30" t="s">
        <v>2440</v>
      </c>
      <c r="D1350" s="20" t="s">
        <v>14</v>
      </c>
      <c r="E1350" s="21" t="s">
        <v>352</v>
      </c>
      <c r="F1350" s="22" t="s">
        <v>2441</v>
      </c>
      <c r="G1350" s="23">
        <v>1131330.62</v>
      </c>
      <c r="H1350" s="23">
        <v>0</v>
      </c>
      <c r="I1350" s="23">
        <v>1131330.62</v>
      </c>
      <c r="AG1350" s="41"/>
    </row>
    <row r="1351" spans="1:33" s="40" customFormat="1" ht="30" customHeight="1">
      <c r="A1351" s="17" t="s">
        <v>1441</v>
      </c>
      <c r="B1351" s="18">
        <v>4986163000146</v>
      </c>
      <c r="C1351" s="30" t="s">
        <v>2442</v>
      </c>
      <c r="D1351" s="20" t="s">
        <v>14</v>
      </c>
      <c r="E1351" s="21" t="s">
        <v>352</v>
      </c>
      <c r="F1351" s="22" t="s">
        <v>2443</v>
      </c>
      <c r="G1351" s="23">
        <v>1170.64</v>
      </c>
      <c r="H1351" s="23">
        <v>0</v>
      </c>
      <c r="I1351" s="23">
        <v>1170.64</v>
      </c>
      <c r="AG1351" s="41"/>
    </row>
    <row r="1352" spans="1:33" s="40" customFormat="1" ht="30" customHeight="1">
      <c r="A1352" s="17" t="s">
        <v>2444</v>
      </c>
      <c r="B1352" s="18">
        <v>20147592000186</v>
      </c>
      <c r="C1352" s="30" t="s">
        <v>2445</v>
      </c>
      <c r="D1352" s="20" t="s">
        <v>40</v>
      </c>
      <c r="E1352" s="21" t="s">
        <v>398</v>
      </c>
      <c r="F1352" s="22" t="s">
        <v>2446</v>
      </c>
      <c r="G1352" s="23">
        <v>22000</v>
      </c>
      <c r="H1352" s="23">
        <v>0</v>
      </c>
      <c r="I1352" s="23">
        <v>0</v>
      </c>
      <c r="AG1352" s="41"/>
    </row>
    <row r="1353" spans="1:33" s="40" customFormat="1" ht="30" customHeight="1">
      <c r="A1353" s="17" t="s">
        <v>2447</v>
      </c>
      <c r="B1353" s="18">
        <v>29427609000123</v>
      </c>
      <c r="C1353" s="30" t="s">
        <v>2448</v>
      </c>
      <c r="D1353" s="20" t="s">
        <v>40</v>
      </c>
      <c r="E1353" s="21" t="s">
        <v>398</v>
      </c>
      <c r="F1353" s="22" t="s">
        <v>2449</v>
      </c>
      <c r="G1353" s="23">
        <v>15098.4</v>
      </c>
      <c r="H1353" s="23">
        <v>0</v>
      </c>
      <c r="I1353" s="23">
        <v>0</v>
      </c>
      <c r="AG1353" s="41"/>
    </row>
    <row r="1354" spans="1:33" s="40" customFormat="1" ht="30" customHeight="1">
      <c r="A1354" s="17" t="s">
        <v>1347</v>
      </c>
      <c r="B1354" s="18">
        <v>17615848000128</v>
      </c>
      <c r="C1354" s="30" t="s">
        <v>2450</v>
      </c>
      <c r="D1354" s="20" t="s">
        <v>40</v>
      </c>
      <c r="E1354" s="21" t="s">
        <v>398</v>
      </c>
      <c r="F1354" s="22" t="s">
        <v>2451</v>
      </c>
      <c r="G1354" s="23">
        <v>90</v>
      </c>
      <c r="H1354" s="23">
        <v>0</v>
      </c>
      <c r="I1354" s="23">
        <v>0</v>
      </c>
      <c r="AG1354" s="41"/>
    </row>
    <row r="1355" spans="1:33" s="40" customFormat="1" ht="30" customHeight="1">
      <c r="A1355" s="17" t="s">
        <v>2452</v>
      </c>
      <c r="B1355" s="18">
        <v>5526766000128</v>
      </c>
      <c r="C1355" s="30" t="s">
        <v>2453</v>
      </c>
      <c r="D1355" s="20" t="s">
        <v>40</v>
      </c>
      <c r="E1355" s="21" t="s">
        <v>398</v>
      </c>
      <c r="F1355" s="22" t="s">
        <v>2454</v>
      </c>
      <c r="G1355" s="23">
        <v>435</v>
      </c>
      <c r="H1355" s="23">
        <v>0</v>
      </c>
      <c r="I1355" s="23">
        <v>0</v>
      </c>
      <c r="AG1355" s="41"/>
    </row>
    <row r="1356" spans="1:33" s="40" customFormat="1" ht="30" customHeight="1">
      <c r="A1356" s="17" t="s">
        <v>634</v>
      </c>
      <c r="B1356" s="18">
        <v>17207460000198</v>
      </c>
      <c r="C1356" s="30" t="s">
        <v>2455</v>
      </c>
      <c r="D1356" s="20" t="s">
        <v>40</v>
      </c>
      <c r="E1356" s="21" t="s">
        <v>398</v>
      </c>
      <c r="F1356" s="22" t="s">
        <v>2456</v>
      </c>
      <c r="G1356" s="23">
        <v>2978.05</v>
      </c>
      <c r="H1356" s="23">
        <v>0</v>
      </c>
      <c r="I1356" s="23">
        <v>0</v>
      </c>
      <c r="AG1356" s="41"/>
    </row>
    <row r="1357" spans="1:33" s="40" customFormat="1" ht="30" customHeight="1">
      <c r="A1357" s="17" t="s">
        <v>2457</v>
      </c>
      <c r="B1357" s="18">
        <v>17868778000110</v>
      </c>
      <c r="C1357" s="30" t="s">
        <v>2458</v>
      </c>
      <c r="D1357" s="20" t="s">
        <v>40</v>
      </c>
      <c r="E1357" s="21" t="s">
        <v>398</v>
      </c>
      <c r="F1357" s="22" t="s">
        <v>2459</v>
      </c>
      <c r="G1357" s="23">
        <v>1050</v>
      </c>
      <c r="H1357" s="23">
        <v>0</v>
      </c>
      <c r="I1357" s="23">
        <v>0</v>
      </c>
      <c r="AG1357" s="41"/>
    </row>
    <row r="1358" spans="1:33" s="40" customFormat="1" ht="30" customHeight="1">
      <c r="A1358" s="17" t="s">
        <v>1277</v>
      </c>
      <c r="B1358" s="18">
        <v>27985750000116</v>
      </c>
      <c r="C1358" s="30" t="s">
        <v>2460</v>
      </c>
      <c r="D1358" s="20" t="s">
        <v>40</v>
      </c>
      <c r="E1358" s="21" t="s">
        <v>398</v>
      </c>
      <c r="F1358" s="22" t="s">
        <v>2461</v>
      </c>
      <c r="G1358" s="23">
        <v>47.5</v>
      </c>
      <c r="H1358" s="23">
        <v>0</v>
      </c>
      <c r="I1358" s="23">
        <v>0</v>
      </c>
      <c r="AG1358" s="41"/>
    </row>
    <row r="1359" spans="1:33" s="40" customFormat="1" ht="30" customHeight="1">
      <c r="A1359" s="17" t="s">
        <v>460</v>
      </c>
      <c r="B1359" s="18">
        <v>14756414000150</v>
      </c>
      <c r="C1359" s="30" t="s">
        <v>2462</v>
      </c>
      <c r="D1359" s="20" t="s">
        <v>40</v>
      </c>
      <c r="E1359" s="21" t="s">
        <v>398</v>
      </c>
      <c r="F1359" s="22" t="s">
        <v>2463</v>
      </c>
      <c r="G1359" s="23">
        <v>239.18</v>
      </c>
      <c r="H1359" s="23">
        <v>0</v>
      </c>
      <c r="I1359" s="23">
        <v>0</v>
      </c>
      <c r="AG1359" s="41"/>
    </row>
    <row r="1360" spans="1:33" s="40" customFormat="1" ht="30" customHeight="1">
      <c r="A1360" s="17" t="s">
        <v>1000</v>
      </c>
      <c r="B1360" s="18">
        <v>27348733204</v>
      </c>
      <c r="C1360" s="30" t="s">
        <v>2215</v>
      </c>
      <c r="D1360" s="20" t="s">
        <v>14</v>
      </c>
      <c r="E1360" s="21" t="s">
        <v>352</v>
      </c>
      <c r="F1360" s="22" t="s">
        <v>2464</v>
      </c>
      <c r="G1360" s="23">
        <v>909.61</v>
      </c>
      <c r="H1360" s="23">
        <v>0</v>
      </c>
      <c r="I1360" s="23">
        <v>909.61</v>
      </c>
      <c r="AG1360" s="41"/>
    </row>
    <row r="1361" spans="1:33" s="40" customFormat="1" ht="30" customHeight="1">
      <c r="A1361" s="17" t="s">
        <v>688</v>
      </c>
      <c r="B1361" s="18">
        <v>72602406287</v>
      </c>
      <c r="C1361" s="30" t="s">
        <v>2222</v>
      </c>
      <c r="D1361" s="20" t="s">
        <v>14</v>
      </c>
      <c r="E1361" s="21" t="s">
        <v>352</v>
      </c>
      <c r="F1361" s="22" t="s">
        <v>2465</v>
      </c>
      <c r="G1361" s="23">
        <v>906.44</v>
      </c>
      <c r="H1361" s="23">
        <v>0</v>
      </c>
      <c r="I1361" s="23">
        <v>906.44</v>
      </c>
      <c r="AG1361" s="41"/>
    </row>
    <row r="1362" spans="1:33" s="40" customFormat="1" ht="30" customHeight="1">
      <c r="A1362" s="17" t="s">
        <v>2466</v>
      </c>
      <c r="B1362" s="18">
        <v>73613339234</v>
      </c>
      <c r="C1362" s="30" t="s">
        <v>2222</v>
      </c>
      <c r="D1362" s="20" t="s">
        <v>14</v>
      </c>
      <c r="E1362" s="21" t="s">
        <v>352</v>
      </c>
      <c r="F1362" s="22" t="s">
        <v>2467</v>
      </c>
      <c r="G1362" s="23">
        <v>906.44</v>
      </c>
      <c r="H1362" s="23">
        <v>0</v>
      </c>
      <c r="I1362" s="23">
        <v>906.44</v>
      </c>
      <c r="AG1362" s="41"/>
    </row>
    <row r="1363" spans="1:33" s="40" customFormat="1" ht="30" customHeight="1">
      <c r="A1363" s="17" t="s">
        <v>2330</v>
      </c>
      <c r="B1363" s="18">
        <v>34267336253</v>
      </c>
      <c r="C1363" s="30" t="s">
        <v>2222</v>
      </c>
      <c r="D1363" s="20" t="s">
        <v>14</v>
      </c>
      <c r="E1363" s="21" t="s">
        <v>352</v>
      </c>
      <c r="F1363" s="22" t="s">
        <v>2468</v>
      </c>
      <c r="G1363" s="23">
        <v>2039.49</v>
      </c>
      <c r="H1363" s="23">
        <v>0</v>
      </c>
      <c r="I1363" s="23">
        <v>2039.49</v>
      </c>
      <c r="AG1363" s="41"/>
    </row>
    <row r="1364" spans="1:33" s="40" customFormat="1" ht="30" customHeight="1">
      <c r="A1364" s="17" t="s">
        <v>227</v>
      </c>
      <c r="B1364" s="18">
        <v>65412150225</v>
      </c>
      <c r="C1364" s="30" t="s">
        <v>2222</v>
      </c>
      <c r="D1364" s="20" t="s">
        <v>14</v>
      </c>
      <c r="E1364" s="21" t="s">
        <v>352</v>
      </c>
      <c r="F1364" s="22" t="s">
        <v>2469</v>
      </c>
      <c r="G1364" s="23">
        <v>226.61</v>
      </c>
      <c r="H1364" s="23">
        <v>0</v>
      </c>
      <c r="I1364" s="23">
        <v>0</v>
      </c>
      <c r="AG1364" s="41"/>
    </row>
    <row r="1365" spans="1:33" s="40" customFormat="1" ht="30" customHeight="1">
      <c r="A1365" s="17" t="s">
        <v>243</v>
      </c>
      <c r="B1365" s="18">
        <v>57144567268</v>
      </c>
      <c r="C1365" s="30" t="s">
        <v>2222</v>
      </c>
      <c r="D1365" s="20" t="s">
        <v>14</v>
      </c>
      <c r="E1365" s="21" t="s">
        <v>352</v>
      </c>
      <c r="F1365" s="22" t="s">
        <v>2470</v>
      </c>
      <c r="G1365" s="23">
        <v>4985.42</v>
      </c>
      <c r="H1365" s="23">
        <v>0</v>
      </c>
      <c r="I1365" s="23">
        <v>0</v>
      </c>
      <c r="AG1365" s="41"/>
    </row>
    <row r="1366" spans="1:33" s="40" customFormat="1" ht="30" customHeight="1">
      <c r="A1366" s="17" t="s">
        <v>267</v>
      </c>
      <c r="B1366" s="18" t="s">
        <v>268</v>
      </c>
      <c r="C1366" s="30" t="s">
        <v>277</v>
      </c>
      <c r="D1366" s="20" t="s">
        <v>14</v>
      </c>
      <c r="E1366" s="21" t="s">
        <v>352</v>
      </c>
      <c r="F1366" s="22" t="s">
        <v>2471</v>
      </c>
      <c r="G1366" s="23">
        <v>21813.7</v>
      </c>
      <c r="H1366" s="23">
        <v>0</v>
      </c>
      <c r="I1366" s="23">
        <v>4969.14</v>
      </c>
      <c r="AG1366" s="41"/>
    </row>
    <row r="1367" spans="1:33" s="40" customFormat="1" ht="30" customHeight="1">
      <c r="A1367" s="17" t="s">
        <v>267</v>
      </c>
      <c r="B1367" s="18" t="s">
        <v>268</v>
      </c>
      <c r="C1367" s="30" t="s">
        <v>277</v>
      </c>
      <c r="D1367" s="20" t="s">
        <v>14</v>
      </c>
      <c r="E1367" s="21" t="s">
        <v>352</v>
      </c>
      <c r="F1367" s="22" t="s">
        <v>2472</v>
      </c>
      <c r="G1367" s="23">
        <v>35186.66</v>
      </c>
      <c r="H1367" s="23">
        <v>0</v>
      </c>
      <c r="I1367" s="23">
        <v>35186.66</v>
      </c>
      <c r="AG1367" s="41"/>
    </row>
    <row r="1368" spans="1:33" s="40" customFormat="1" ht="30" customHeight="1">
      <c r="A1368" s="17" t="s">
        <v>267</v>
      </c>
      <c r="B1368" s="18" t="s">
        <v>268</v>
      </c>
      <c r="C1368" s="30" t="s">
        <v>277</v>
      </c>
      <c r="D1368" s="20" t="s">
        <v>14</v>
      </c>
      <c r="E1368" s="21" t="s">
        <v>352</v>
      </c>
      <c r="F1368" s="22" t="s">
        <v>2473</v>
      </c>
      <c r="G1368" s="23">
        <v>28046.19</v>
      </c>
      <c r="H1368" s="23">
        <v>0</v>
      </c>
      <c r="I1368" s="23">
        <v>8581.37</v>
      </c>
      <c r="AG1368" s="41"/>
    </row>
    <row r="1369" spans="1:33" s="40" customFormat="1" ht="30" customHeight="1">
      <c r="A1369" s="17" t="s">
        <v>267</v>
      </c>
      <c r="B1369" s="18" t="s">
        <v>268</v>
      </c>
      <c r="C1369" s="30" t="s">
        <v>277</v>
      </c>
      <c r="D1369" s="20" t="s">
        <v>14</v>
      </c>
      <c r="E1369" s="21" t="s">
        <v>352</v>
      </c>
      <c r="F1369" s="22" t="s">
        <v>2474</v>
      </c>
      <c r="G1369" s="23">
        <v>29315.77</v>
      </c>
      <c r="H1369" s="23">
        <v>0</v>
      </c>
      <c r="I1369" s="23">
        <v>29315.77</v>
      </c>
      <c r="AG1369" s="41"/>
    </row>
    <row r="1370" spans="1:33" s="40" customFormat="1" ht="30" customHeight="1">
      <c r="A1370" s="17" t="s">
        <v>267</v>
      </c>
      <c r="B1370" s="18" t="s">
        <v>268</v>
      </c>
      <c r="C1370" s="30" t="s">
        <v>277</v>
      </c>
      <c r="D1370" s="20" t="s">
        <v>14</v>
      </c>
      <c r="E1370" s="21" t="s">
        <v>352</v>
      </c>
      <c r="F1370" s="22" t="s">
        <v>2475</v>
      </c>
      <c r="G1370" s="23">
        <v>21813.7</v>
      </c>
      <c r="H1370" s="23">
        <v>0</v>
      </c>
      <c r="I1370" s="23">
        <v>4969.14</v>
      </c>
      <c r="AG1370" s="41"/>
    </row>
    <row r="1371" spans="1:33" s="40" customFormat="1" ht="30" customHeight="1">
      <c r="A1371" s="17" t="s">
        <v>267</v>
      </c>
      <c r="B1371" s="18" t="s">
        <v>268</v>
      </c>
      <c r="C1371" s="30" t="s">
        <v>277</v>
      </c>
      <c r="D1371" s="20" t="s">
        <v>14</v>
      </c>
      <c r="E1371" s="21" t="s">
        <v>352</v>
      </c>
      <c r="F1371" s="22" t="s">
        <v>2476</v>
      </c>
      <c r="G1371" s="23">
        <v>26147.38</v>
      </c>
      <c r="H1371" s="23">
        <v>0</v>
      </c>
      <c r="I1371" s="23">
        <v>26147.38</v>
      </c>
      <c r="AG1371" s="41"/>
    </row>
    <row r="1372" spans="1:33" s="40" customFormat="1" ht="30" customHeight="1">
      <c r="A1372" s="17" t="s">
        <v>267</v>
      </c>
      <c r="B1372" s="18" t="s">
        <v>268</v>
      </c>
      <c r="C1372" s="30" t="s">
        <v>277</v>
      </c>
      <c r="D1372" s="20" t="s">
        <v>14</v>
      </c>
      <c r="E1372" s="21" t="s">
        <v>352</v>
      </c>
      <c r="F1372" s="22" t="s">
        <v>2477</v>
      </c>
      <c r="G1372" s="23">
        <v>1442.78</v>
      </c>
      <c r="H1372" s="23">
        <v>0</v>
      </c>
      <c r="I1372" s="23">
        <v>1442.78</v>
      </c>
      <c r="AG1372" s="41"/>
    </row>
    <row r="1373" spans="1:33" s="40" customFormat="1" ht="30" customHeight="1">
      <c r="A1373" s="17" t="s">
        <v>267</v>
      </c>
      <c r="B1373" s="18" t="s">
        <v>268</v>
      </c>
      <c r="C1373" s="30" t="s">
        <v>277</v>
      </c>
      <c r="D1373" s="20" t="s">
        <v>14</v>
      </c>
      <c r="E1373" s="21" t="s">
        <v>352</v>
      </c>
      <c r="F1373" s="22" t="s">
        <v>2478</v>
      </c>
      <c r="G1373" s="23">
        <v>2720.67</v>
      </c>
      <c r="H1373" s="23">
        <v>0</v>
      </c>
      <c r="I1373" s="23">
        <v>2432.93</v>
      </c>
      <c r="AG1373" s="41"/>
    </row>
    <row r="1374" spans="1:33" s="40" customFormat="1" ht="30" customHeight="1">
      <c r="A1374" s="17" t="s">
        <v>267</v>
      </c>
      <c r="B1374" s="18" t="s">
        <v>268</v>
      </c>
      <c r="C1374" s="30" t="s">
        <v>277</v>
      </c>
      <c r="D1374" s="20" t="s">
        <v>14</v>
      </c>
      <c r="E1374" s="21" t="s">
        <v>352</v>
      </c>
      <c r="F1374" s="22" t="s">
        <v>2479</v>
      </c>
      <c r="G1374" s="23">
        <v>758.76</v>
      </c>
      <c r="H1374" s="23">
        <v>0</v>
      </c>
      <c r="I1374" s="23">
        <v>550.11</v>
      </c>
      <c r="AG1374" s="41"/>
    </row>
    <row r="1375" spans="1:33" s="40" customFormat="1" ht="30" customHeight="1">
      <c r="A1375" s="17" t="s">
        <v>1441</v>
      </c>
      <c r="B1375" s="18">
        <v>4986163000146</v>
      </c>
      <c r="C1375" s="30" t="s">
        <v>2480</v>
      </c>
      <c r="D1375" s="20" t="s">
        <v>14</v>
      </c>
      <c r="E1375" s="21" t="s">
        <v>352</v>
      </c>
      <c r="F1375" s="22" t="s">
        <v>2481</v>
      </c>
      <c r="G1375" s="23">
        <v>14205.58</v>
      </c>
      <c r="H1375" s="23">
        <v>0</v>
      </c>
      <c r="I1375" s="23">
        <v>14205.58</v>
      </c>
      <c r="AG1375" s="41"/>
    </row>
    <row r="1376" spans="1:33" s="40" customFormat="1" ht="30" customHeight="1">
      <c r="A1376" s="17" t="s">
        <v>243</v>
      </c>
      <c r="B1376" s="18">
        <v>57144567268</v>
      </c>
      <c r="C1376" s="30" t="s">
        <v>212</v>
      </c>
      <c r="D1376" s="20" t="s">
        <v>14</v>
      </c>
      <c r="E1376" s="21" t="s">
        <v>352</v>
      </c>
      <c r="F1376" s="22" t="s">
        <v>2482</v>
      </c>
      <c r="G1376" s="23">
        <v>1359.66</v>
      </c>
      <c r="H1376" s="23">
        <v>1359.66</v>
      </c>
      <c r="I1376" s="23">
        <v>1359.66</v>
      </c>
      <c r="AG1376" s="41"/>
    </row>
    <row r="1377" spans="1:33" s="40" customFormat="1" ht="30" customHeight="1">
      <c r="A1377" s="17" t="s">
        <v>211</v>
      </c>
      <c r="B1377" s="18">
        <v>61605522287</v>
      </c>
      <c r="C1377" s="30" t="s">
        <v>212</v>
      </c>
      <c r="D1377" s="20" t="s">
        <v>14</v>
      </c>
      <c r="E1377" s="21" t="s">
        <v>352</v>
      </c>
      <c r="F1377" s="22" t="s">
        <v>2483</v>
      </c>
      <c r="G1377" s="23">
        <v>1359.66</v>
      </c>
      <c r="H1377" s="23">
        <v>1359.66</v>
      </c>
      <c r="I1377" s="23">
        <v>1359.66</v>
      </c>
      <c r="AG1377" s="41"/>
    </row>
    <row r="1378" spans="1:33" s="40" customFormat="1" ht="30" customHeight="1">
      <c r="A1378" s="17" t="s">
        <v>2484</v>
      </c>
      <c r="B1378" s="18">
        <v>61334693234</v>
      </c>
      <c r="C1378" s="30" t="s">
        <v>2485</v>
      </c>
      <c r="D1378" s="20" t="s">
        <v>14</v>
      </c>
      <c r="E1378" s="21" t="s">
        <v>352</v>
      </c>
      <c r="F1378" s="22" t="s">
        <v>2486</v>
      </c>
      <c r="G1378" s="23">
        <v>1000</v>
      </c>
      <c r="H1378" s="23">
        <v>1000</v>
      </c>
      <c r="I1378" s="23">
        <v>1000</v>
      </c>
      <c r="AG1378" s="41"/>
    </row>
    <row r="1379" spans="1:33" s="40" customFormat="1" ht="30" customHeight="1">
      <c r="A1379" s="17" t="s">
        <v>411</v>
      </c>
      <c r="B1379" s="18">
        <v>7986747000100</v>
      </c>
      <c r="C1379" s="30" t="s">
        <v>2487</v>
      </c>
      <c r="D1379" s="20" t="s">
        <v>40</v>
      </c>
      <c r="E1379" s="21" t="s">
        <v>398</v>
      </c>
      <c r="F1379" s="22" t="s">
        <v>2488</v>
      </c>
      <c r="G1379" s="23">
        <v>7600</v>
      </c>
      <c r="H1379" s="23">
        <v>0</v>
      </c>
      <c r="I1379" s="23">
        <v>0</v>
      </c>
      <c r="AG1379" s="41"/>
    </row>
    <row r="1380" spans="1:33" s="40" customFormat="1" ht="30" customHeight="1">
      <c r="A1380" s="17" t="s">
        <v>411</v>
      </c>
      <c r="B1380" s="18">
        <v>7986747000100</v>
      </c>
      <c r="C1380" s="30" t="s">
        <v>2489</v>
      </c>
      <c r="D1380" s="20" t="s">
        <v>40</v>
      </c>
      <c r="E1380" s="21" t="s">
        <v>398</v>
      </c>
      <c r="F1380" s="22" t="s">
        <v>2490</v>
      </c>
      <c r="G1380" s="23">
        <v>7600</v>
      </c>
      <c r="H1380" s="23">
        <v>0</v>
      </c>
      <c r="I1380" s="23">
        <v>0</v>
      </c>
      <c r="AG1380" s="41"/>
    </row>
    <row r="1381" spans="1:33" s="40" customFormat="1" ht="30" customHeight="1">
      <c r="A1381" s="17" t="s">
        <v>1277</v>
      </c>
      <c r="B1381" s="18">
        <v>27985750000116</v>
      </c>
      <c r="C1381" s="30" t="s">
        <v>2491</v>
      </c>
      <c r="D1381" s="20" t="s">
        <v>40</v>
      </c>
      <c r="E1381" s="21" t="s">
        <v>398</v>
      </c>
      <c r="F1381" s="22" t="s">
        <v>2492</v>
      </c>
      <c r="G1381" s="23">
        <v>2237.2000000000003</v>
      </c>
      <c r="H1381" s="23">
        <v>0</v>
      </c>
      <c r="I1381" s="23">
        <v>0</v>
      </c>
      <c r="AG1381" s="41"/>
    </row>
    <row r="1382" spans="1:33" s="40" customFormat="1" ht="30" customHeight="1">
      <c r="A1382" s="17" t="s">
        <v>1441</v>
      </c>
      <c r="B1382" s="18">
        <v>4986163000146</v>
      </c>
      <c r="C1382" s="30" t="s">
        <v>2493</v>
      </c>
      <c r="D1382" s="20" t="s">
        <v>14</v>
      </c>
      <c r="E1382" s="21" t="s">
        <v>352</v>
      </c>
      <c r="F1382" s="22" t="s">
        <v>2494</v>
      </c>
      <c r="G1382" s="23">
        <v>402748.66</v>
      </c>
      <c r="H1382" s="23">
        <v>402748.66</v>
      </c>
      <c r="I1382" s="23">
        <v>402748.66</v>
      </c>
      <c r="AG1382" s="41"/>
    </row>
    <row r="1383" spans="1:33" s="40" customFormat="1" ht="30" customHeight="1">
      <c r="A1383" s="17" t="s">
        <v>1441</v>
      </c>
      <c r="B1383" s="18">
        <v>4986163000146</v>
      </c>
      <c r="C1383" s="30" t="s">
        <v>2495</v>
      </c>
      <c r="D1383" s="20" t="s">
        <v>14</v>
      </c>
      <c r="E1383" s="21" t="s">
        <v>352</v>
      </c>
      <c r="F1383" s="22" t="s">
        <v>2496</v>
      </c>
      <c r="G1383" s="23">
        <v>98.53</v>
      </c>
      <c r="H1383" s="23">
        <v>98.53</v>
      </c>
      <c r="I1383" s="23">
        <v>98.53</v>
      </c>
      <c r="AG1383" s="41"/>
    </row>
    <row r="1384" spans="1:33" s="40" customFormat="1" ht="30" customHeight="1">
      <c r="A1384" s="17" t="s">
        <v>1441</v>
      </c>
      <c r="B1384" s="18">
        <v>4986163000146</v>
      </c>
      <c r="C1384" s="30" t="s">
        <v>2497</v>
      </c>
      <c r="D1384" s="20" t="s">
        <v>14</v>
      </c>
      <c r="E1384" s="21" t="s">
        <v>352</v>
      </c>
      <c r="F1384" s="22" t="s">
        <v>2498</v>
      </c>
      <c r="G1384" s="23">
        <v>193932.58</v>
      </c>
      <c r="H1384" s="23">
        <v>193932.58</v>
      </c>
      <c r="I1384" s="23">
        <v>193932.58</v>
      </c>
      <c r="AG1384" s="41"/>
    </row>
    <row r="1385" spans="1:33" s="40" customFormat="1" ht="30" customHeight="1">
      <c r="A1385" s="17" t="s">
        <v>2499</v>
      </c>
      <c r="B1385" s="18">
        <v>63712121253</v>
      </c>
      <c r="C1385" s="30" t="s">
        <v>2256</v>
      </c>
      <c r="D1385" s="20" t="s">
        <v>14</v>
      </c>
      <c r="E1385" s="21" t="s">
        <v>352</v>
      </c>
      <c r="F1385" s="22" t="s">
        <v>2500</v>
      </c>
      <c r="G1385" s="23">
        <v>1364.4</v>
      </c>
      <c r="H1385" s="23">
        <v>1364.4</v>
      </c>
      <c r="I1385" s="23">
        <v>1364.4</v>
      </c>
      <c r="AG1385" s="41"/>
    </row>
    <row r="1386" spans="1:33" s="40" customFormat="1" ht="30" customHeight="1">
      <c r="A1386" s="17" t="s">
        <v>2501</v>
      </c>
      <c r="B1386" s="18">
        <v>43850588220</v>
      </c>
      <c r="C1386" s="30" t="s">
        <v>2256</v>
      </c>
      <c r="D1386" s="20" t="s">
        <v>14</v>
      </c>
      <c r="E1386" s="21" t="s">
        <v>352</v>
      </c>
      <c r="F1386" s="22" t="s">
        <v>2502</v>
      </c>
      <c r="G1386" s="23">
        <v>2274</v>
      </c>
      <c r="H1386" s="23">
        <v>2274</v>
      </c>
      <c r="I1386" s="23">
        <v>2274</v>
      </c>
      <c r="AG1386" s="41"/>
    </row>
    <row r="1387" spans="1:33" s="40" customFormat="1" ht="30" customHeight="1">
      <c r="A1387" s="17" t="s">
        <v>1998</v>
      </c>
      <c r="B1387" s="18">
        <v>87584220134</v>
      </c>
      <c r="C1387" s="30" t="s">
        <v>2256</v>
      </c>
      <c r="D1387" s="20" t="s">
        <v>14</v>
      </c>
      <c r="E1387" s="21" t="s">
        <v>352</v>
      </c>
      <c r="F1387" s="22" t="s">
        <v>2503</v>
      </c>
      <c r="G1387" s="23">
        <v>454.8</v>
      </c>
      <c r="H1387" s="23">
        <v>454.8</v>
      </c>
      <c r="I1387" s="23">
        <v>454.8</v>
      </c>
      <c r="AG1387" s="41"/>
    </row>
    <row r="1388" spans="1:33" s="40" customFormat="1" ht="30" customHeight="1">
      <c r="A1388" s="17" t="s">
        <v>350</v>
      </c>
      <c r="B1388" s="18">
        <v>33392072168</v>
      </c>
      <c r="C1388" s="30" t="s">
        <v>2256</v>
      </c>
      <c r="D1388" s="20" t="s">
        <v>14</v>
      </c>
      <c r="E1388" s="21" t="s">
        <v>352</v>
      </c>
      <c r="F1388" s="22" t="s">
        <v>2504</v>
      </c>
      <c r="G1388" s="23">
        <v>432.06</v>
      </c>
      <c r="H1388" s="23">
        <v>432.06</v>
      </c>
      <c r="I1388" s="23">
        <v>432.06</v>
      </c>
      <c r="AG1388" s="41"/>
    </row>
    <row r="1389" spans="1:33" s="40" customFormat="1" ht="30" customHeight="1">
      <c r="A1389" s="17" t="s">
        <v>2505</v>
      </c>
      <c r="B1389" s="18">
        <v>43850618234</v>
      </c>
      <c r="C1389" s="30" t="s">
        <v>2256</v>
      </c>
      <c r="D1389" s="20" t="s">
        <v>14</v>
      </c>
      <c r="E1389" s="21" t="s">
        <v>352</v>
      </c>
      <c r="F1389" s="22" t="s">
        <v>2506</v>
      </c>
      <c r="G1389" s="23">
        <v>2274</v>
      </c>
      <c r="H1389" s="23">
        <v>2274</v>
      </c>
      <c r="I1389" s="23">
        <v>2274</v>
      </c>
      <c r="AG1389" s="41"/>
    </row>
    <row r="1390" spans="1:33" s="40" customFormat="1" ht="30" customHeight="1">
      <c r="A1390" s="17" t="s">
        <v>257</v>
      </c>
      <c r="B1390" s="18">
        <v>3153339287</v>
      </c>
      <c r="C1390" s="30" t="s">
        <v>2256</v>
      </c>
      <c r="D1390" s="20" t="s">
        <v>14</v>
      </c>
      <c r="E1390" s="21" t="s">
        <v>352</v>
      </c>
      <c r="F1390" s="22" t="s">
        <v>2507</v>
      </c>
      <c r="G1390" s="23">
        <v>1819.2</v>
      </c>
      <c r="H1390" s="23">
        <v>1819.2</v>
      </c>
      <c r="I1390" s="23">
        <v>1819.2</v>
      </c>
      <c r="AG1390" s="41"/>
    </row>
    <row r="1391" spans="1:33" s="40" customFormat="1" ht="30" customHeight="1">
      <c r="A1391" s="17" t="s">
        <v>685</v>
      </c>
      <c r="B1391" s="18">
        <v>4289455204</v>
      </c>
      <c r="C1391" s="30" t="s">
        <v>2256</v>
      </c>
      <c r="D1391" s="20" t="s">
        <v>14</v>
      </c>
      <c r="E1391" s="21" t="s">
        <v>352</v>
      </c>
      <c r="F1391" s="22" t="s">
        <v>2508</v>
      </c>
      <c r="G1391" s="23">
        <v>1819.2</v>
      </c>
      <c r="H1391" s="23">
        <v>1819.2</v>
      </c>
      <c r="I1391" s="23">
        <v>1819.2</v>
      </c>
      <c r="AG1391" s="41"/>
    </row>
    <row r="1392" spans="1:33" s="40" customFormat="1" ht="30" customHeight="1">
      <c r="A1392" s="17" t="s">
        <v>2292</v>
      </c>
      <c r="B1392" s="18">
        <v>4277546234</v>
      </c>
      <c r="C1392" s="30" t="s">
        <v>2256</v>
      </c>
      <c r="D1392" s="20" t="s">
        <v>14</v>
      </c>
      <c r="E1392" s="21" t="s">
        <v>352</v>
      </c>
      <c r="F1392" s="22" t="s">
        <v>2509</v>
      </c>
      <c r="G1392" s="23">
        <v>1819.2</v>
      </c>
      <c r="H1392" s="23">
        <v>1819.2</v>
      </c>
      <c r="I1392" s="23">
        <v>1819.2</v>
      </c>
      <c r="AG1392" s="41"/>
    </row>
    <row r="1393" spans="1:33" s="40" customFormat="1" ht="30" customHeight="1">
      <c r="A1393" s="17" t="s">
        <v>2510</v>
      </c>
      <c r="B1393" s="18">
        <v>6083042801</v>
      </c>
      <c r="C1393" s="30" t="s">
        <v>2256</v>
      </c>
      <c r="D1393" s="20" t="s">
        <v>14</v>
      </c>
      <c r="E1393" s="21" t="s">
        <v>352</v>
      </c>
      <c r="F1393" s="22" t="s">
        <v>2511</v>
      </c>
      <c r="G1393" s="23">
        <v>1819.2</v>
      </c>
      <c r="H1393" s="23">
        <v>1819.2</v>
      </c>
      <c r="I1393" s="23">
        <v>1819.2</v>
      </c>
      <c r="AG1393" s="41"/>
    </row>
    <row r="1394" spans="1:33" s="40" customFormat="1" ht="30" customHeight="1">
      <c r="A1394" s="17" t="s">
        <v>1282</v>
      </c>
      <c r="B1394" s="18">
        <v>33463603268</v>
      </c>
      <c r="C1394" s="30" t="s">
        <v>2256</v>
      </c>
      <c r="D1394" s="20" t="s">
        <v>14</v>
      </c>
      <c r="E1394" s="21" t="s">
        <v>352</v>
      </c>
      <c r="F1394" s="22" t="s">
        <v>2512</v>
      </c>
      <c r="G1394" s="23">
        <v>2274</v>
      </c>
      <c r="H1394" s="23">
        <v>2274</v>
      </c>
      <c r="I1394" s="23">
        <v>2274</v>
      </c>
      <c r="AG1394" s="41"/>
    </row>
    <row r="1395" spans="1:33" s="40" customFormat="1" ht="30" customHeight="1">
      <c r="A1395" s="17" t="s">
        <v>2513</v>
      </c>
      <c r="B1395" s="18">
        <v>31760686204</v>
      </c>
      <c r="C1395" s="30" t="s">
        <v>2256</v>
      </c>
      <c r="D1395" s="20" t="s">
        <v>14</v>
      </c>
      <c r="E1395" s="21" t="s">
        <v>352</v>
      </c>
      <c r="F1395" s="22" t="s">
        <v>2514</v>
      </c>
      <c r="G1395" s="23">
        <v>1364.4</v>
      </c>
      <c r="H1395" s="23">
        <v>1364.4</v>
      </c>
      <c r="I1395" s="23">
        <v>1364.4</v>
      </c>
      <c r="AG1395" s="41"/>
    </row>
    <row r="1396" spans="1:33" s="40" customFormat="1" ht="30" customHeight="1">
      <c r="A1396" s="17" t="s">
        <v>2515</v>
      </c>
      <c r="B1396" s="18">
        <v>24046035234</v>
      </c>
      <c r="C1396" s="30" t="s">
        <v>2256</v>
      </c>
      <c r="D1396" s="20" t="s">
        <v>14</v>
      </c>
      <c r="E1396" s="21" t="s">
        <v>352</v>
      </c>
      <c r="F1396" s="22" t="s">
        <v>2516</v>
      </c>
      <c r="G1396" s="23">
        <v>2274</v>
      </c>
      <c r="H1396" s="23">
        <v>2274</v>
      </c>
      <c r="I1396" s="23">
        <v>2274</v>
      </c>
      <c r="AG1396" s="41"/>
    </row>
    <row r="1397" spans="1:33" s="40" customFormat="1" ht="30" customHeight="1">
      <c r="A1397" s="17" t="s">
        <v>105</v>
      </c>
      <c r="B1397" s="18">
        <v>33000118000179</v>
      </c>
      <c r="C1397" s="30" t="s">
        <v>2517</v>
      </c>
      <c r="D1397" s="20" t="s">
        <v>14</v>
      </c>
      <c r="E1397" s="21" t="s">
        <v>352</v>
      </c>
      <c r="F1397" s="22" t="s">
        <v>2518</v>
      </c>
      <c r="G1397" s="23">
        <v>14976.55</v>
      </c>
      <c r="H1397" s="23">
        <v>0</v>
      </c>
      <c r="I1397" s="23">
        <v>0</v>
      </c>
      <c r="AG1397" s="41"/>
    </row>
    <row r="1398" spans="1:33" s="40" customFormat="1" ht="30" customHeight="1">
      <c r="A1398" s="17" t="s">
        <v>221</v>
      </c>
      <c r="B1398" s="18">
        <v>4646337000121</v>
      </c>
      <c r="C1398" s="30" t="s">
        <v>2519</v>
      </c>
      <c r="D1398" s="20" t="s">
        <v>40</v>
      </c>
      <c r="E1398" s="21" t="s">
        <v>402</v>
      </c>
      <c r="F1398" s="22" t="s">
        <v>2520</v>
      </c>
      <c r="G1398" s="23">
        <v>2280</v>
      </c>
      <c r="H1398" s="23">
        <v>0</v>
      </c>
      <c r="I1398" s="23">
        <v>0</v>
      </c>
      <c r="AG1398" s="41"/>
    </row>
    <row r="1399" spans="1:33" s="40" customFormat="1" ht="30" customHeight="1">
      <c r="A1399" s="17" t="s">
        <v>2521</v>
      </c>
      <c r="B1399" s="18">
        <v>15062186000180</v>
      </c>
      <c r="C1399" s="30" t="s">
        <v>2522</v>
      </c>
      <c r="D1399" s="20" t="s">
        <v>40</v>
      </c>
      <c r="E1399" s="21" t="s">
        <v>402</v>
      </c>
      <c r="F1399" s="22" t="s">
        <v>2523</v>
      </c>
      <c r="G1399" s="23">
        <v>744.2</v>
      </c>
      <c r="H1399" s="23">
        <v>0</v>
      </c>
      <c r="I1399" s="23">
        <v>0</v>
      </c>
      <c r="AG1399" s="41"/>
    </row>
    <row r="1400" spans="1:33" s="40" customFormat="1" ht="30" customHeight="1">
      <c r="A1400" s="17" t="s">
        <v>338</v>
      </c>
      <c r="B1400" s="18">
        <v>7637990000112</v>
      </c>
      <c r="C1400" s="30" t="s">
        <v>2524</v>
      </c>
      <c r="D1400" s="20" t="s">
        <v>14</v>
      </c>
      <c r="E1400" s="21" t="s">
        <v>352</v>
      </c>
      <c r="F1400" s="22" t="s">
        <v>2525</v>
      </c>
      <c r="G1400" s="23">
        <v>2325.56</v>
      </c>
      <c r="H1400" s="23">
        <v>2325.56</v>
      </c>
      <c r="I1400" s="23">
        <v>2325.56</v>
      </c>
      <c r="AG1400" s="41"/>
    </row>
    <row r="1401" spans="1:33" s="40" customFormat="1" ht="30" customHeight="1">
      <c r="A1401" s="17" t="s">
        <v>12</v>
      </c>
      <c r="B1401" s="18">
        <v>3146650215</v>
      </c>
      <c r="C1401" s="30" t="s">
        <v>3178</v>
      </c>
      <c r="D1401" s="20" t="s">
        <v>14</v>
      </c>
      <c r="E1401" s="21" t="s">
        <v>402</v>
      </c>
      <c r="F1401" s="22" t="s">
        <v>2526</v>
      </c>
      <c r="G1401" s="23">
        <v>60866.67</v>
      </c>
      <c r="H1401" s="23">
        <v>0</v>
      </c>
      <c r="I1401" s="23">
        <v>0</v>
      </c>
      <c r="AG1401" s="41"/>
    </row>
    <row r="1402" spans="1:33" s="40" customFormat="1" ht="30" customHeight="1">
      <c r="A1402" s="17" t="s">
        <v>170</v>
      </c>
      <c r="B1402" s="18">
        <v>4329736000169</v>
      </c>
      <c r="C1402" s="30" t="s">
        <v>3179</v>
      </c>
      <c r="D1402" s="20" t="s">
        <v>14</v>
      </c>
      <c r="E1402" s="21" t="s">
        <v>352</v>
      </c>
      <c r="F1402" s="22" t="s">
        <v>2527</v>
      </c>
      <c r="G1402" s="23">
        <v>23941.05</v>
      </c>
      <c r="H1402" s="23">
        <v>0</v>
      </c>
      <c r="I1402" s="23">
        <v>0</v>
      </c>
      <c r="AG1402" s="41"/>
    </row>
    <row r="1403" spans="1:33" s="40" customFormat="1" ht="30" customHeight="1">
      <c r="A1403" s="17" t="s">
        <v>251</v>
      </c>
      <c r="B1403" s="18">
        <v>52979199249</v>
      </c>
      <c r="C1403" s="30" t="s">
        <v>212</v>
      </c>
      <c r="D1403" s="20" t="s">
        <v>14</v>
      </c>
      <c r="E1403" s="21" t="s">
        <v>352</v>
      </c>
      <c r="F1403" s="22" t="s">
        <v>2528</v>
      </c>
      <c r="G1403" s="23">
        <v>2039.49</v>
      </c>
      <c r="H1403" s="23">
        <v>2039.49</v>
      </c>
      <c r="I1403" s="23">
        <v>2039.49</v>
      </c>
      <c r="AG1403" s="41"/>
    </row>
    <row r="1404" spans="1:33" s="40" customFormat="1" ht="30" customHeight="1">
      <c r="A1404" s="17" t="s">
        <v>2330</v>
      </c>
      <c r="B1404" s="18">
        <v>34267336253</v>
      </c>
      <c r="C1404" s="30" t="s">
        <v>212</v>
      </c>
      <c r="D1404" s="20" t="s">
        <v>14</v>
      </c>
      <c r="E1404" s="21" t="s">
        <v>2529</v>
      </c>
      <c r="F1404" s="22" t="s">
        <v>2530</v>
      </c>
      <c r="G1404" s="23">
        <v>2039.49</v>
      </c>
      <c r="H1404" s="23">
        <v>2039.49</v>
      </c>
      <c r="I1404" s="23">
        <v>2039.49</v>
      </c>
      <c r="AG1404" s="41"/>
    </row>
    <row r="1405" spans="1:33" s="40" customFormat="1" ht="30" customHeight="1">
      <c r="A1405" s="17" t="s">
        <v>2531</v>
      </c>
      <c r="B1405" s="18">
        <v>5532528000125</v>
      </c>
      <c r="C1405" s="30" t="s">
        <v>2532</v>
      </c>
      <c r="D1405" s="20" t="s">
        <v>40</v>
      </c>
      <c r="E1405" s="21" t="s">
        <v>402</v>
      </c>
      <c r="F1405" s="22" t="s">
        <v>2533</v>
      </c>
      <c r="G1405" s="23">
        <v>190.3</v>
      </c>
      <c r="H1405" s="23">
        <v>0</v>
      </c>
      <c r="I1405" s="23">
        <v>0</v>
      </c>
      <c r="AG1405" s="41"/>
    </row>
    <row r="1406" spans="1:33" s="40" customFormat="1" ht="30" customHeight="1">
      <c r="A1406" s="17" t="s">
        <v>741</v>
      </c>
      <c r="B1406" s="18">
        <v>10847885000112</v>
      </c>
      <c r="C1406" s="30" t="s">
        <v>2532</v>
      </c>
      <c r="D1406" s="20" t="s">
        <v>40</v>
      </c>
      <c r="E1406" s="21" t="s">
        <v>402</v>
      </c>
      <c r="F1406" s="22" t="s">
        <v>2534</v>
      </c>
      <c r="G1406" s="23">
        <v>95</v>
      </c>
      <c r="H1406" s="23">
        <v>0</v>
      </c>
      <c r="I1406" s="23">
        <v>0</v>
      </c>
      <c r="AG1406" s="41"/>
    </row>
    <row r="1407" spans="1:33" s="40" customFormat="1" ht="30" customHeight="1">
      <c r="A1407" s="17" t="s">
        <v>1149</v>
      </c>
      <c r="B1407" s="18">
        <v>32301602000175</v>
      </c>
      <c r="C1407" s="30" t="s">
        <v>2532</v>
      </c>
      <c r="D1407" s="20" t="s">
        <v>40</v>
      </c>
      <c r="E1407" s="21" t="s">
        <v>402</v>
      </c>
      <c r="F1407" s="22" t="s">
        <v>2535</v>
      </c>
      <c r="G1407" s="23">
        <v>1240</v>
      </c>
      <c r="H1407" s="23">
        <v>1240</v>
      </c>
      <c r="I1407" s="23">
        <v>1240</v>
      </c>
      <c r="AG1407" s="41"/>
    </row>
    <row r="1408" spans="1:33" s="40" customFormat="1" ht="30" customHeight="1">
      <c r="A1408" s="17" t="s">
        <v>455</v>
      </c>
      <c r="B1408" s="18">
        <v>4003942000184</v>
      </c>
      <c r="C1408" s="30" t="s">
        <v>2532</v>
      </c>
      <c r="D1408" s="20" t="s">
        <v>40</v>
      </c>
      <c r="E1408" s="21" t="s">
        <v>402</v>
      </c>
      <c r="F1408" s="22" t="s">
        <v>2536</v>
      </c>
      <c r="G1408" s="23">
        <v>1092</v>
      </c>
      <c r="H1408" s="23">
        <v>0</v>
      </c>
      <c r="I1408" s="23">
        <v>0</v>
      </c>
      <c r="AG1408" s="41"/>
    </row>
    <row r="1409" spans="1:33" s="40" customFormat="1" ht="30" customHeight="1">
      <c r="A1409" s="17" t="s">
        <v>2537</v>
      </c>
      <c r="B1409" s="18">
        <v>23318893000113</v>
      </c>
      <c r="C1409" s="30" t="s">
        <v>2532</v>
      </c>
      <c r="D1409" s="20" t="s">
        <v>40</v>
      </c>
      <c r="E1409" s="21" t="s">
        <v>402</v>
      </c>
      <c r="F1409" s="22" t="s">
        <v>2538</v>
      </c>
      <c r="G1409" s="23">
        <v>90</v>
      </c>
      <c r="H1409" s="23">
        <v>0</v>
      </c>
      <c r="I1409" s="23">
        <v>0</v>
      </c>
      <c r="AG1409" s="41"/>
    </row>
    <row r="1410" spans="1:33" s="40" customFormat="1" ht="30" customHeight="1">
      <c r="A1410" s="17" t="s">
        <v>452</v>
      </c>
      <c r="B1410" s="18">
        <v>84509264000165</v>
      </c>
      <c r="C1410" s="30" t="s">
        <v>2532</v>
      </c>
      <c r="D1410" s="20" t="s">
        <v>40</v>
      </c>
      <c r="E1410" s="21" t="s">
        <v>402</v>
      </c>
      <c r="F1410" s="22" t="s">
        <v>2539</v>
      </c>
      <c r="G1410" s="23">
        <v>833.2</v>
      </c>
      <c r="H1410" s="23">
        <v>833.2</v>
      </c>
      <c r="I1410" s="23">
        <v>833.2</v>
      </c>
      <c r="AG1410" s="41"/>
    </row>
    <row r="1411" spans="1:33" s="40" customFormat="1" ht="30" customHeight="1">
      <c r="A1411" s="17" t="s">
        <v>2531</v>
      </c>
      <c r="B1411" s="18">
        <v>5532528000125</v>
      </c>
      <c r="C1411" s="30" t="s">
        <v>2532</v>
      </c>
      <c r="D1411" s="20" t="s">
        <v>40</v>
      </c>
      <c r="E1411" s="21" t="s">
        <v>406</v>
      </c>
      <c r="F1411" s="22" t="s">
        <v>2540</v>
      </c>
      <c r="G1411" s="23">
        <v>685.1</v>
      </c>
      <c r="H1411" s="23">
        <v>0</v>
      </c>
      <c r="I1411" s="23">
        <v>0</v>
      </c>
      <c r="AG1411" s="41"/>
    </row>
    <row r="1412" spans="1:33" s="40" customFormat="1" ht="30" customHeight="1">
      <c r="A1412" s="17" t="s">
        <v>673</v>
      </c>
      <c r="B1412" s="18">
        <v>12044080000166</v>
      </c>
      <c r="C1412" s="30" t="s">
        <v>2541</v>
      </c>
      <c r="D1412" s="20" t="s">
        <v>40</v>
      </c>
      <c r="E1412" s="21" t="s">
        <v>398</v>
      </c>
      <c r="F1412" s="22" t="s">
        <v>2542</v>
      </c>
      <c r="G1412" s="23">
        <v>3945.65</v>
      </c>
      <c r="H1412" s="23">
        <v>0</v>
      </c>
      <c r="I1412" s="23">
        <v>0</v>
      </c>
      <c r="AG1412" s="41"/>
    </row>
    <row r="1413" spans="1:33" s="40" customFormat="1" ht="30" customHeight="1">
      <c r="A1413" s="17" t="s">
        <v>673</v>
      </c>
      <c r="B1413" s="18">
        <v>12044080000166</v>
      </c>
      <c r="C1413" s="30" t="s">
        <v>2541</v>
      </c>
      <c r="D1413" s="20" t="s">
        <v>40</v>
      </c>
      <c r="E1413" s="21" t="s">
        <v>398</v>
      </c>
      <c r="F1413" s="22" t="s">
        <v>2543</v>
      </c>
      <c r="G1413" s="23">
        <v>91.8</v>
      </c>
      <c r="H1413" s="23">
        <v>0</v>
      </c>
      <c r="I1413" s="23">
        <v>0</v>
      </c>
      <c r="AG1413" s="41"/>
    </row>
    <row r="1414" spans="1:33" s="40" customFormat="1" ht="30" customHeight="1">
      <c r="A1414" s="17" t="s">
        <v>211</v>
      </c>
      <c r="B1414" s="18">
        <v>61605522287</v>
      </c>
      <c r="C1414" s="30" t="s">
        <v>2222</v>
      </c>
      <c r="D1414" s="20" t="s">
        <v>14</v>
      </c>
      <c r="E1414" s="21" t="s">
        <v>352</v>
      </c>
      <c r="F1414" s="22" t="s">
        <v>2544</v>
      </c>
      <c r="G1414" s="23">
        <v>5891.86</v>
      </c>
      <c r="H1414" s="23">
        <v>5891.86</v>
      </c>
      <c r="I1414" s="23">
        <v>5891.86</v>
      </c>
      <c r="AG1414" s="41"/>
    </row>
    <row r="1415" spans="1:33" s="40" customFormat="1" ht="30" customHeight="1">
      <c r="A1415" s="17" t="s">
        <v>38</v>
      </c>
      <c r="B1415" s="18">
        <v>5206385000404</v>
      </c>
      <c r="C1415" s="30" t="s">
        <v>3180</v>
      </c>
      <c r="D1415" s="20" t="s">
        <v>14</v>
      </c>
      <c r="E1415" s="21" t="s">
        <v>352</v>
      </c>
      <c r="F1415" s="22" t="s">
        <v>2545</v>
      </c>
      <c r="G1415" s="23">
        <v>50690</v>
      </c>
      <c r="H1415" s="23">
        <v>0</v>
      </c>
      <c r="I1415" s="23">
        <v>0</v>
      </c>
      <c r="AG1415" s="41"/>
    </row>
    <row r="1416" spans="1:33" s="40" customFormat="1" ht="30" customHeight="1">
      <c r="A1416" s="17" t="s">
        <v>38</v>
      </c>
      <c r="B1416" s="18">
        <v>5206385000404</v>
      </c>
      <c r="C1416" s="30" t="s">
        <v>3181</v>
      </c>
      <c r="D1416" s="20" t="s">
        <v>14</v>
      </c>
      <c r="E1416" s="21" t="s">
        <v>352</v>
      </c>
      <c r="F1416" s="22" t="s">
        <v>2546</v>
      </c>
      <c r="G1416" s="23">
        <v>13517.2</v>
      </c>
      <c r="H1416" s="23">
        <v>0</v>
      </c>
      <c r="I1416" s="23">
        <v>0</v>
      </c>
      <c r="AG1416" s="41"/>
    </row>
    <row r="1417" spans="1:33" s="40" customFormat="1" ht="30" customHeight="1">
      <c r="A1417" s="17" t="s">
        <v>38</v>
      </c>
      <c r="B1417" s="18">
        <v>5206385000404</v>
      </c>
      <c r="C1417" s="30" t="s">
        <v>3182</v>
      </c>
      <c r="D1417" s="20" t="s">
        <v>14</v>
      </c>
      <c r="E1417" s="21" t="s">
        <v>352</v>
      </c>
      <c r="F1417" s="22" t="s">
        <v>2547</v>
      </c>
      <c r="G1417" s="23">
        <v>4146.57</v>
      </c>
      <c r="H1417" s="23">
        <v>0</v>
      </c>
      <c r="I1417" s="23">
        <v>0</v>
      </c>
      <c r="AG1417" s="41"/>
    </row>
    <row r="1418" spans="1:33" s="40" customFormat="1" ht="30" customHeight="1">
      <c r="A1418" s="17" t="s">
        <v>976</v>
      </c>
      <c r="B1418" s="18">
        <v>70622485172</v>
      </c>
      <c r="C1418" s="30" t="s">
        <v>2548</v>
      </c>
      <c r="D1418" s="20" t="s">
        <v>14</v>
      </c>
      <c r="E1418" s="21" t="s">
        <v>352</v>
      </c>
      <c r="F1418" s="22" t="s">
        <v>2549</v>
      </c>
      <c r="G1418" s="23">
        <v>2160.3</v>
      </c>
      <c r="H1418" s="23">
        <v>2160.3</v>
      </c>
      <c r="I1418" s="23">
        <v>2160.3</v>
      </c>
      <c r="AG1418" s="41"/>
    </row>
    <row r="1419" spans="1:33" s="40" customFormat="1" ht="30" customHeight="1">
      <c r="A1419" s="17" t="s">
        <v>158</v>
      </c>
      <c r="B1419" s="18">
        <v>4282869000127</v>
      </c>
      <c r="C1419" s="30" t="s">
        <v>3183</v>
      </c>
      <c r="D1419" s="20" t="s">
        <v>14</v>
      </c>
      <c r="E1419" s="21" t="s">
        <v>352</v>
      </c>
      <c r="F1419" s="22" t="s">
        <v>2550</v>
      </c>
      <c r="G1419" s="23">
        <v>19097.46</v>
      </c>
      <c r="H1419" s="23">
        <v>0</v>
      </c>
      <c r="I1419" s="23">
        <v>0</v>
      </c>
      <c r="AG1419" s="41"/>
    </row>
    <row r="1420" spans="1:33" s="40" customFormat="1" ht="30" customHeight="1">
      <c r="A1420" s="17" t="s">
        <v>647</v>
      </c>
      <c r="B1420" s="18">
        <v>20305460200</v>
      </c>
      <c r="C1420" s="30" t="s">
        <v>212</v>
      </c>
      <c r="D1420" s="20" t="s">
        <v>14</v>
      </c>
      <c r="E1420" s="21" t="s">
        <v>352</v>
      </c>
      <c r="F1420" s="22" t="s">
        <v>2551</v>
      </c>
      <c r="G1420" s="23">
        <v>226.61</v>
      </c>
      <c r="H1420" s="23">
        <v>226.61</v>
      </c>
      <c r="I1420" s="23">
        <v>226.61</v>
      </c>
      <c r="AG1420" s="41"/>
    </row>
    <row r="1421" spans="1:33" s="40" customFormat="1" ht="30" customHeight="1">
      <c r="A1421" s="17" t="s">
        <v>2292</v>
      </c>
      <c r="B1421" s="18">
        <v>4277546234</v>
      </c>
      <c r="C1421" s="30" t="s">
        <v>212</v>
      </c>
      <c r="D1421" s="20" t="s">
        <v>14</v>
      </c>
      <c r="E1421" s="21" t="s">
        <v>352</v>
      </c>
      <c r="F1421" s="22" t="s">
        <v>2552</v>
      </c>
      <c r="G1421" s="23">
        <v>454.8</v>
      </c>
      <c r="H1421" s="23">
        <v>454.8</v>
      </c>
      <c r="I1421" s="23">
        <v>454.8</v>
      </c>
      <c r="AG1421" s="41"/>
    </row>
    <row r="1422" spans="1:33" s="40" customFormat="1" ht="30" customHeight="1">
      <c r="A1422" s="17" t="s">
        <v>685</v>
      </c>
      <c r="B1422" s="18">
        <v>4289455204</v>
      </c>
      <c r="C1422" s="30" t="s">
        <v>212</v>
      </c>
      <c r="D1422" s="20" t="s">
        <v>14</v>
      </c>
      <c r="E1422" s="21" t="s">
        <v>352</v>
      </c>
      <c r="F1422" s="22" t="s">
        <v>2553</v>
      </c>
      <c r="G1422" s="23">
        <v>454.8</v>
      </c>
      <c r="H1422" s="23">
        <v>454.8</v>
      </c>
      <c r="I1422" s="23">
        <v>454.8</v>
      </c>
      <c r="AG1422" s="41"/>
    </row>
    <row r="1423" spans="1:33" s="40" customFormat="1" ht="30" customHeight="1">
      <c r="A1423" s="17" t="s">
        <v>224</v>
      </c>
      <c r="B1423" s="18">
        <v>4153748000185</v>
      </c>
      <c r="C1423" s="30" t="s">
        <v>2554</v>
      </c>
      <c r="D1423" s="20" t="s">
        <v>14</v>
      </c>
      <c r="E1423" s="21" t="s">
        <v>352</v>
      </c>
      <c r="F1423" s="22" t="s">
        <v>2555</v>
      </c>
      <c r="G1423" s="23">
        <v>1409254.75</v>
      </c>
      <c r="H1423" s="23">
        <v>1409254.75</v>
      </c>
      <c r="I1423" s="23">
        <v>1409254.75</v>
      </c>
      <c r="AG1423" s="41"/>
    </row>
    <row r="1424" spans="1:33" s="40" customFormat="1" ht="30" customHeight="1">
      <c r="A1424" s="17" t="s">
        <v>1009</v>
      </c>
      <c r="B1424" s="18">
        <v>5357594000106</v>
      </c>
      <c r="C1424" s="30" t="s">
        <v>3184</v>
      </c>
      <c r="D1424" s="20" t="s">
        <v>14</v>
      </c>
      <c r="E1424" s="21" t="s">
        <v>352</v>
      </c>
      <c r="F1424" s="22" t="s">
        <v>2556</v>
      </c>
      <c r="G1424" s="23">
        <v>86482.1</v>
      </c>
      <c r="H1424" s="23">
        <v>0</v>
      </c>
      <c r="I1424" s="23">
        <v>0</v>
      </c>
      <c r="AG1424" s="41"/>
    </row>
    <row r="1425" spans="1:33" s="40" customFormat="1" ht="30" customHeight="1">
      <c r="A1425" s="17" t="s">
        <v>2557</v>
      </c>
      <c r="B1425" s="18">
        <v>7347607000191</v>
      </c>
      <c r="C1425" s="30" t="s">
        <v>2558</v>
      </c>
      <c r="D1425" s="20" t="s">
        <v>40</v>
      </c>
      <c r="E1425" s="21" t="s">
        <v>398</v>
      </c>
      <c r="F1425" s="22" t="s">
        <v>2559</v>
      </c>
      <c r="G1425" s="23">
        <v>187.18</v>
      </c>
      <c r="H1425" s="23">
        <v>0</v>
      </c>
      <c r="I1425" s="23">
        <v>0</v>
      </c>
      <c r="AG1425" s="41"/>
    </row>
    <row r="1426" spans="1:33" s="40" customFormat="1" ht="30" customHeight="1">
      <c r="A1426" s="17" t="s">
        <v>411</v>
      </c>
      <c r="B1426" s="18">
        <v>7986747000100</v>
      </c>
      <c r="C1426" s="30" t="s">
        <v>2560</v>
      </c>
      <c r="D1426" s="20" t="s">
        <v>40</v>
      </c>
      <c r="E1426" s="21" t="s">
        <v>398</v>
      </c>
      <c r="F1426" s="22" t="s">
        <v>2561</v>
      </c>
      <c r="G1426" s="23">
        <v>11400</v>
      </c>
      <c r="H1426" s="23">
        <v>0</v>
      </c>
      <c r="I1426" s="23">
        <v>0</v>
      </c>
      <c r="AG1426" s="41"/>
    </row>
    <row r="1427" spans="1:33" s="40" customFormat="1" ht="30" customHeight="1">
      <c r="A1427" s="17" t="s">
        <v>2562</v>
      </c>
      <c r="B1427" s="18">
        <v>29023342000109</v>
      </c>
      <c r="C1427" s="30" t="s">
        <v>2563</v>
      </c>
      <c r="D1427" s="20" t="s">
        <v>40</v>
      </c>
      <c r="E1427" s="21" t="s">
        <v>398</v>
      </c>
      <c r="F1427" s="22" t="s">
        <v>2564</v>
      </c>
      <c r="G1427" s="23">
        <v>8994</v>
      </c>
      <c r="H1427" s="23">
        <v>0</v>
      </c>
      <c r="I1427" s="23">
        <v>0</v>
      </c>
      <c r="AG1427" s="41"/>
    </row>
    <row r="1428" spans="1:33" s="40" customFormat="1" ht="30" customHeight="1">
      <c r="A1428" s="17" t="s">
        <v>1173</v>
      </c>
      <c r="B1428" s="18">
        <v>40249484234</v>
      </c>
      <c r="C1428" s="30" t="s">
        <v>2565</v>
      </c>
      <c r="D1428" s="20" t="s">
        <v>14</v>
      </c>
      <c r="E1428" s="21" t="s">
        <v>352</v>
      </c>
      <c r="F1428" s="22" t="s">
        <v>2566</v>
      </c>
      <c r="G1428" s="23">
        <v>7000</v>
      </c>
      <c r="H1428" s="23">
        <v>7000</v>
      </c>
      <c r="I1428" s="23">
        <v>7000</v>
      </c>
      <c r="AG1428" s="41"/>
    </row>
    <row r="1429" spans="1:33" s="40" customFormat="1" ht="30" customHeight="1">
      <c r="A1429" s="17" t="s">
        <v>1262</v>
      </c>
      <c r="B1429" s="18">
        <v>5610079000196</v>
      </c>
      <c r="C1429" s="30" t="s">
        <v>2567</v>
      </c>
      <c r="D1429" s="20" t="s">
        <v>14</v>
      </c>
      <c r="E1429" s="21" t="s">
        <v>352</v>
      </c>
      <c r="F1429" s="22" t="s">
        <v>2568</v>
      </c>
      <c r="G1429" s="23">
        <v>186.23</v>
      </c>
      <c r="H1429" s="23">
        <v>0</v>
      </c>
      <c r="I1429" s="23">
        <v>0</v>
      </c>
      <c r="AG1429" s="41"/>
    </row>
    <row r="1430" spans="1:33" s="40" customFormat="1" ht="30" customHeight="1">
      <c r="A1430" s="17" t="s">
        <v>865</v>
      </c>
      <c r="B1430" s="18">
        <v>40432544000147</v>
      </c>
      <c r="C1430" s="30" t="s">
        <v>2569</v>
      </c>
      <c r="D1430" s="20" t="s">
        <v>14</v>
      </c>
      <c r="E1430" s="21" t="s">
        <v>352</v>
      </c>
      <c r="F1430" s="22" t="s">
        <v>2570</v>
      </c>
      <c r="G1430" s="23">
        <v>7.97</v>
      </c>
      <c r="H1430" s="23">
        <v>7.97</v>
      </c>
      <c r="I1430" s="23">
        <v>7.97</v>
      </c>
      <c r="AG1430" s="41"/>
    </row>
    <row r="1431" spans="1:33" s="40" customFormat="1" ht="30" customHeight="1">
      <c r="A1431" s="17" t="s">
        <v>865</v>
      </c>
      <c r="B1431" s="18">
        <v>40432544000147</v>
      </c>
      <c r="C1431" s="30" t="s">
        <v>2571</v>
      </c>
      <c r="D1431" s="20" t="s">
        <v>14</v>
      </c>
      <c r="E1431" s="21" t="s">
        <v>352</v>
      </c>
      <c r="F1431" s="22" t="s">
        <v>2572</v>
      </c>
      <c r="G1431" s="23">
        <v>23.88</v>
      </c>
      <c r="H1431" s="23">
        <v>23.88</v>
      </c>
      <c r="I1431" s="23">
        <v>23.88</v>
      </c>
      <c r="AG1431" s="41"/>
    </row>
    <row r="1432" spans="1:33" s="40" customFormat="1" ht="30" customHeight="1">
      <c r="A1432" s="17" t="s">
        <v>1993</v>
      </c>
      <c r="B1432" s="18">
        <v>41842391291</v>
      </c>
      <c r="C1432" s="30" t="s">
        <v>2573</v>
      </c>
      <c r="D1432" s="20" t="s">
        <v>14</v>
      </c>
      <c r="E1432" s="21" t="s">
        <v>352</v>
      </c>
      <c r="F1432" s="22" t="s">
        <v>2574</v>
      </c>
      <c r="G1432" s="23">
        <v>1359.66</v>
      </c>
      <c r="H1432" s="23">
        <v>1359.66</v>
      </c>
      <c r="I1432" s="23">
        <v>1359.66</v>
      </c>
      <c r="AG1432" s="41"/>
    </row>
    <row r="1433" spans="1:33" s="40" customFormat="1" ht="30" customHeight="1">
      <c r="A1433" s="17" t="s">
        <v>393</v>
      </c>
      <c r="B1433" s="18">
        <v>40628833253</v>
      </c>
      <c r="C1433" s="30" t="s">
        <v>2573</v>
      </c>
      <c r="D1433" s="20" t="s">
        <v>14</v>
      </c>
      <c r="E1433" s="21" t="s">
        <v>352</v>
      </c>
      <c r="F1433" s="22" t="s">
        <v>2575</v>
      </c>
      <c r="G1433" s="23">
        <v>1359.66</v>
      </c>
      <c r="H1433" s="23">
        <v>1359.66</v>
      </c>
      <c r="I1433" s="23">
        <v>1359.66</v>
      </c>
      <c r="AG1433" s="41"/>
    </row>
    <row r="1434" spans="1:33" s="40" customFormat="1" ht="30" customHeight="1">
      <c r="A1434" s="17" t="s">
        <v>626</v>
      </c>
      <c r="B1434" s="18">
        <v>18853463287</v>
      </c>
      <c r="C1434" s="30" t="s">
        <v>2573</v>
      </c>
      <c r="D1434" s="20" t="s">
        <v>14</v>
      </c>
      <c r="E1434" s="21" t="s">
        <v>2576</v>
      </c>
      <c r="F1434" s="22" t="s">
        <v>2577</v>
      </c>
      <c r="G1434" s="23">
        <v>1364.4</v>
      </c>
      <c r="H1434" s="23">
        <v>1364.4</v>
      </c>
      <c r="I1434" s="23">
        <v>1364.4</v>
      </c>
      <c r="AG1434" s="41"/>
    </row>
    <row r="1435" spans="1:33" s="40" customFormat="1" ht="30" customHeight="1">
      <c r="A1435" s="17" t="s">
        <v>783</v>
      </c>
      <c r="B1435" s="18">
        <v>40723321272</v>
      </c>
      <c r="C1435" s="30" t="s">
        <v>2573</v>
      </c>
      <c r="D1435" s="20" t="s">
        <v>14</v>
      </c>
      <c r="E1435" s="21" t="s">
        <v>2576</v>
      </c>
      <c r="F1435" s="22" t="s">
        <v>2578</v>
      </c>
      <c r="G1435" s="23">
        <v>1364.4</v>
      </c>
      <c r="H1435" s="23">
        <v>1364.4</v>
      </c>
      <c r="I1435" s="23">
        <v>1364.4</v>
      </c>
      <c r="AG1435" s="41"/>
    </row>
    <row r="1436" spans="1:33" s="40" customFormat="1" ht="30" customHeight="1">
      <c r="A1436" s="17" t="s">
        <v>2579</v>
      </c>
      <c r="B1436" s="18">
        <v>22772156000123</v>
      </c>
      <c r="C1436" s="30" t="s">
        <v>2580</v>
      </c>
      <c r="D1436" s="20" t="s">
        <v>40</v>
      </c>
      <c r="E1436" s="21" t="s">
        <v>402</v>
      </c>
      <c r="F1436" s="22" t="s">
        <v>2581</v>
      </c>
      <c r="G1436" s="23">
        <v>5470</v>
      </c>
      <c r="H1436" s="23">
        <v>0</v>
      </c>
      <c r="I1436" s="23">
        <v>0</v>
      </c>
      <c r="AG1436" s="41"/>
    </row>
    <row r="1437" spans="1:33" s="40" customFormat="1" ht="30" customHeight="1">
      <c r="A1437" s="17" t="s">
        <v>2582</v>
      </c>
      <c r="B1437" s="18">
        <v>92204473200</v>
      </c>
      <c r="C1437" s="30" t="s">
        <v>2573</v>
      </c>
      <c r="D1437" s="20" t="s">
        <v>14</v>
      </c>
      <c r="E1437" s="21" t="s">
        <v>352</v>
      </c>
      <c r="F1437" s="22" t="s">
        <v>2583</v>
      </c>
      <c r="G1437" s="23">
        <v>1359.69</v>
      </c>
      <c r="H1437" s="23">
        <v>1359.69</v>
      </c>
      <c r="I1437" s="23">
        <v>1359.69</v>
      </c>
      <c r="AG1437" s="41"/>
    </row>
    <row r="1438" spans="1:33" s="40" customFormat="1" ht="30" customHeight="1">
      <c r="A1438" s="17" t="s">
        <v>803</v>
      </c>
      <c r="B1438" s="18">
        <v>59028777253</v>
      </c>
      <c r="C1438" s="30" t="s">
        <v>2573</v>
      </c>
      <c r="D1438" s="20" t="s">
        <v>14</v>
      </c>
      <c r="E1438" s="21" t="s">
        <v>352</v>
      </c>
      <c r="F1438" s="22" t="s">
        <v>2584</v>
      </c>
      <c r="G1438" s="23">
        <v>909.6</v>
      </c>
      <c r="H1438" s="23">
        <v>909.6</v>
      </c>
      <c r="I1438" s="23">
        <v>909.6</v>
      </c>
      <c r="AG1438" s="41"/>
    </row>
    <row r="1439" spans="1:33" s="40" customFormat="1" ht="30" customHeight="1">
      <c r="A1439" s="17" t="s">
        <v>2585</v>
      </c>
      <c r="B1439" s="18">
        <v>10006818234</v>
      </c>
      <c r="C1439" s="30" t="s">
        <v>2586</v>
      </c>
      <c r="D1439" s="20" t="s">
        <v>14</v>
      </c>
      <c r="E1439" s="21" t="s">
        <v>352</v>
      </c>
      <c r="F1439" s="22" t="s">
        <v>2587</v>
      </c>
      <c r="G1439" s="23">
        <v>909.6</v>
      </c>
      <c r="H1439" s="23">
        <v>909.6</v>
      </c>
      <c r="I1439" s="23">
        <v>909.6</v>
      </c>
      <c r="AG1439" s="41"/>
    </row>
    <row r="1440" spans="1:33" s="40" customFormat="1" ht="30" customHeight="1">
      <c r="A1440" s="17" t="s">
        <v>1170</v>
      </c>
      <c r="B1440" s="18">
        <v>43854850204</v>
      </c>
      <c r="C1440" s="30" t="s">
        <v>2586</v>
      </c>
      <c r="D1440" s="20" t="s">
        <v>14</v>
      </c>
      <c r="E1440" s="21" t="s">
        <v>352</v>
      </c>
      <c r="F1440" s="22" t="s">
        <v>2588</v>
      </c>
      <c r="G1440" s="23">
        <v>909.6</v>
      </c>
      <c r="H1440" s="23">
        <v>909.6</v>
      </c>
      <c r="I1440" s="23">
        <v>909.6</v>
      </c>
      <c r="AG1440" s="41"/>
    </row>
    <row r="1441" spans="1:33" s="40" customFormat="1" ht="30" customHeight="1">
      <c r="A1441" s="17" t="s">
        <v>1277</v>
      </c>
      <c r="B1441" s="18">
        <v>27985750000116</v>
      </c>
      <c r="C1441" s="30" t="s">
        <v>2589</v>
      </c>
      <c r="D1441" s="20" t="s">
        <v>40</v>
      </c>
      <c r="E1441" s="21" t="s">
        <v>398</v>
      </c>
      <c r="F1441" s="22" t="s">
        <v>2590</v>
      </c>
      <c r="G1441" s="23">
        <v>499.99</v>
      </c>
      <c r="H1441" s="23">
        <v>0</v>
      </c>
      <c r="I1441" s="23">
        <v>0</v>
      </c>
      <c r="AG1441" s="41"/>
    </row>
    <row r="1442" spans="1:33" s="40" customFormat="1" ht="30" customHeight="1">
      <c r="A1442" s="17" t="s">
        <v>1347</v>
      </c>
      <c r="B1442" s="18">
        <v>17615848000128</v>
      </c>
      <c r="C1442" s="30" t="s">
        <v>2589</v>
      </c>
      <c r="D1442" s="20" t="s">
        <v>40</v>
      </c>
      <c r="E1442" s="21" t="s">
        <v>398</v>
      </c>
      <c r="F1442" s="22" t="s">
        <v>2591</v>
      </c>
      <c r="G1442" s="23">
        <v>90</v>
      </c>
      <c r="H1442" s="23">
        <v>0</v>
      </c>
      <c r="I1442" s="23">
        <v>0</v>
      </c>
      <c r="AG1442" s="41"/>
    </row>
    <row r="1443" spans="1:33" s="40" customFormat="1" ht="30" customHeight="1">
      <c r="A1443" s="17" t="s">
        <v>2557</v>
      </c>
      <c r="B1443" s="18">
        <v>7347607000191</v>
      </c>
      <c r="C1443" s="30" t="s">
        <v>2592</v>
      </c>
      <c r="D1443" s="20" t="s">
        <v>40</v>
      </c>
      <c r="E1443" s="21" t="s">
        <v>398</v>
      </c>
      <c r="F1443" s="22" t="s">
        <v>2593</v>
      </c>
      <c r="G1443" s="23">
        <v>1410</v>
      </c>
      <c r="H1443" s="23">
        <v>0</v>
      </c>
      <c r="I1443" s="23">
        <v>0</v>
      </c>
      <c r="AG1443" s="41"/>
    </row>
    <row r="1444" spans="1:33" s="40" customFormat="1" ht="30" customHeight="1">
      <c r="A1444" s="17" t="s">
        <v>267</v>
      </c>
      <c r="B1444" s="18" t="s">
        <v>268</v>
      </c>
      <c r="C1444" s="30" t="s">
        <v>533</v>
      </c>
      <c r="D1444" s="20" t="s">
        <v>14</v>
      </c>
      <c r="E1444" s="21" t="s">
        <v>352</v>
      </c>
      <c r="F1444" s="22" t="s">
        <v>2594</v>
      </c>
      <c r="G1444" s="23">
        <v>60000</v>
      </c>
      <c r="H1444" s="23">
        <v>60000</v>
      </c>
      <c r="I1444" s="23">
        <v>60000</v>
      </c>
      <c r="AG1444" s="41"/>
    </row>
    <row r="1445" spans="1:33" s="40" customFormat="1" ht="30" customHeight="1">
      <c r="A1445" s="17" t="s">
        <v>2531</v>
      </c>
      <c r="B1445" s="18">
        <v>5532528000125</v>
      </c>
      <c r="C1445" s="30" t="s">
        <v>3185</v>
      </c>
      <c r="D1445" s="20" t="s">
        <v>40</v>
      </c>
      <c r="E1445" s="21" t="s">
        <v>398</v>
      </c>
      <c r="F1445" s="22" t="s">
        <v>2595</v>
      </c>
      <c r="G1445" s="23">
        <v>3746.46</v>
      </c>
      <c r="H1445" s="23">
        <v>0</v>
      </c>
      <c r="I1445" s="23">
        <v>0</v>
      </c>
      <c r="AG1445" s="41"/>
    </row>
    <row r="1446" spans="1:33" s="40" customFormat="1" ht="30" customHeight="1">
      <c r="A1446" s="17" t="s">
        <v>1508</v>
      </c>
      <c r="B1446" s="18" t="s">
        <v>1509</v>
      </c>
      <c r="C1446" s="30" t="s">
        <v>277</v>
      </c>
      <c r="D1446" s="20" t="s">
        <v>14</v>
      </c>
      <c r="E1446" s="21" t="s">
        <v>352</v>
      </c>
      <c r="F1446" s="22" t="s">
        <v>2596</v>
      </c>
      <c r="G1446" s="23">
        <v>5512836.52</v>
      </c>
      <c r="H1446" s="23">
        <v>2438457.84</v>
      </c>
      <c r="I1446" s="23">
        <v>2438457.84</v>
      </c>
      <c r="AG1446" s="41"/>
    </row>
    <row r="1447" spans="1:33" s="40" customFormat="1" ht="30" customHeight="1">
      <c r="A1447" s="17" t="s">
        <v>1508</v>
      </c>
      <c r="B1447" s="18" t="s">
        <v>1509</v>
      </c>
      <c r="C1447" s="30" t="s">
        <v>277</v>
      </c>
      <c r="D1447" s="20" t="s">
        <v>14</v>
      </c>
      <c r="E1447" s="21" t="s">
        <v>352</v>
      </c>
      <c r="F1447" s="22" t="s">
        <v>2597</v>
      </c>
      <c r="G1447" s="23">
        <v>4128422.91</v>
      </c>
      <c r="H1447" s="23">
        <v>4128422.91</v>
      </c>
      <c r="I1447" s="23">
        <v>4128422.91</v>
      </c>
      <c r="AG1447" s="41"/>
    </row>
    <row r="1448" spans="1:33" s="40" customFormat="1" ht="30" customHeight="1">
      <c r="A1448" s="17" t="s">
        <v>1508</v>
      </c>
      <c r="B1448" s="18" t="s">
        <v>1509</v>
      </c>
      <c r="C1448" s="30" t="s">
        <v>277</v>
      </c>
      <c r="D1448" s="20" t="s">
        <v>14</v>
      </c>
      <c r="E1448" s="21" t="s">
        <v>352</v>
      </c>
      <c r="F1448" s="22" t="s">
        <v>2598</v>
      </c>
      <c r="G1448" s="23">
        <v>1194267.8</v>
      </c>
      <c r="H1448" s="23">
        <v>1194267.8</v>
      </c>
      <c r="I1448" s="23">
        <v>1194267.8</v>
      </c>
      <c r="AG1448" s="41"/>
    </row>
    <row r="1449" spans="1:33" s="40" customFormat="1" ht="30" customHeight="1">
      <c r="A1449" s="17" t="s">
        <v>1508</v>
      </c>
      <c r="B1449" s="18" t="s">
        <v>1509</v>
      </c>
      <c r="C1449" s="30" t="s">
        <v>277</v>
      </c>
      <c r="D1449" s="20" t="s">
        <v>14</v>
      </c>
      <c r="E1449" s="21" t="s">
        <v>352</v>
      </c>
      <c r="F1449" s="22" t="s">
        <v>2599</v>
      </c>
      <c r="G1449" s="23">
        <v>1066297.28</v>
      </c>
      <c r="H1449" s="23">
        <v>1066297.28</v>
      </c>
      <c r="I1449" s="23">
        <v>1066297.28</v>
      </c>
      <c r="AG1449" s="41"/>
    </row>
    <row r="1450" spans="1:33" s="40" customFormat="1" ht="30" customHeight="1">
      <c r="A1450" s="17" t="s">
        <v>1508</v>
      </c>
      <c r="B1450" s="18" t="s">
        <v>1509</v>
      </c>
      <c r="C1450" s="30" t="s">
        <v>277</v>
      </c>
      <c r="D1450" s="20" t="s">
        <v>14</v>
      </c>
      <c r="E1450" s="21" t="s">
        <v>352</v>
      </c>
      <c r="F1450" s="22" t="s">
        <v>2600</v>
      </c>
      <c r="G1450" s="23">
        <v>204133.8</v>
      </c>
      <c r="H1450" s="23">
        <v>204133.8</v>
      </c>
      <c r="I1450" s="23">
        <v>204133.8</v>
      </c>
      <c r="AG1450" s="41"/>
    </row>
    <row r="1451" spans="1:33" s="40" customFormat="1" ht="30" customHeight="1">
      <c r="A1451" s="17" t="s">
        <v>1508</v>
      </c>
      <c r="B1451" s="18" t="s">
        <v>1509</v>
      </c>
      <c r="C1451" s="30" t="s">
        <v>277</v>
      </c>
      <c r="D1451" s="20" t="s">
        <v>14</v>
      </c>
      <c r="E1451" s="21" t="s">
        <v>352</v>
      </c>
      <c r="F1451" s="22" t="s">
        <v>2601</v>
      </c>
      <c r="G1451" s="23">
        <v>191824.66</v>
      </c>
      <c r="H1451" s="23">
        <v>191824.66</v>
      </c>
      <c r="I1451" s="23">
        <v>191824.66</v>
      </c>
      <c r="AG1451" s="41"/>
    </row>
    <row r="1452" spans="1:33" s="40" customFormat="1" ht="30" customHeight="1">
      <c r="A1452" s="17" t="s">
        <v>1508</v>
      </c>
      <c r="B1452" s="18" t="s">
        <v>1509</v>
      </c>
      <c r="C1452" s="30" t="s">
        <v>277</v>
      </c>
      <c r="D1452" s="20" t="s">
        <v>14</v>
      </c>
      <c r="E1452" s="21" t="s">
        <v>352</v>
      </c>
      <c r="F1452" s="22" t="s">
        <v>2602</v>
      </c>
      <c r="G1452" s="23">
        <v>100067.46</v>
      </c>
      <c r="H1452" s="23">
        <v>100067.46</v>
      </c>
      <c r="I1452" s="23">
        <v>100067.46</v>
      </c>
      <c r="AG1452" s="41"/>
    </row>
    <row r="1453" spans="1:33" s="40" customFormat="1" ht="30" customHeight="1">
      <c r="A1453" s="17" t="s">
        <v>1508</v>
      </c>
      <c r="B1453" s="18" t="s">
        <v>1509</v>
      </c>
      <c r="C1453" s="30" t="s">
        <v>277</v>
      </c>
      <c r="D1453" s="20" t="s">
        <v>14</v>
      </c>
      <c r="E1453" s="21" t="s">
        <v>352</v>
      </c>
      <c r="F1453" s="22" t="s">
        <v>2603</v>
      </c>
      <c r="G1453" s="23">
        <v>53524.26</v>
      </c>
      <c r="H1453" s="23">
        <v>53524.26</v>
      </c>
      <c r="I1453" s="23">
        <v>53524.26</v>
      </c>
      <c r="AG1453" s="41"/>
    </row>
    <row r="1454" spans="1:33" s="40" customFormat="1" ht="30" customHeight="1">
      <c r="A1454" s="17" t="s">
        <v>1508</v>
      </c>
      <c r="B1454" s="18" t="s">
        <v>1509</v>
      </c>
      <c r="C1454" s="30" t="s">
        <v>277</v>
      </c>
      <c r="D1454" s="20" t="s">
        <v>14</v>
      </c>
      <c r="E1454" s="21" t="s">
        <v>352</v>
      </c>
      <c r="F1454" s="22" t="s">
        <v>2604</v>
      </c>
      <c r="G1454" s="23">
        <v>35682.87</v>
      </c>
      <c r="H1454" s="23">
        <v>35682.87</v>
      </c>
      <c r="I1454" s="23">
        <v>35682.87</v>
      </c>
      <c r="AG1454" s="41"/>
    </row>
    <row r="1455" spans="1:33" s="40" customFormat="1" ht="30" customHeight="1">
      <c r="A1455" s="17" t="s">
        <v>1508</v>
      </c>
      <c r="B1455" s="18" t="s">
        <v>1509</v>
      </c>
      <c r="C1455" s="30" t="s">
        <v>277</v>
      </c>
      <c r="D1455" s="20" t="s">
        <v>14</v>
      </c>
      <c r="E1455" s="21" t="s">
        <v>352</v>
      </c>
      <c r="F1455" s="22" t="s">
        <v>2605</v>
      </c>
      <c r="G1455" s="23">
        <v>29154.68</v>
      </c>
      <c r="H1455" s="23">
        <v>29154.68</v>
      </c>
      <c r="I1455" s="23">
        <v>29154.68</v>
      </c>
      <c r="AG1455" s="41"/>
    </row>
    <row r="1456" spans="1:33" s="40" customFormat="1" ht="30" customHeight="1">
      <c r="A1456" s="17" t="s">
        <v>1508</v>
      </c>
      <c r="B1456" s="18" t="s">
        <v>1509</v>
      </c>
      <c r="C1456" s="30" t="s">
        <v>277</v>
      </c>
      <c r="D1456" s="20" t="s">
        <v>14</v>
      </c>
      <c r="E1456" s="21" t="s">
        <v>352</v>
      </c>
      <c r="F1456" s="22" t="s">
        <v>2606</v>
      </c>
      <c r="G1456" s="23">
        <v>16460.29</v>
      </c>
      <c r="H1456" s="23">
        <v>16460.29</v>
      </c>
      <c r="I1456" s="23">
        <v>16460.29</v>
      </c>
      <c r="AG1456" s="41"/>
    </row>
    <row r="1457" spans="1:33" s="40" customFormat="1" ht="30" customHeight="1">
      <c r="A1457" s="17" t="s">
        <v>1508</v>
      </c>
      <c r="B1457" s="18" t="s">
        <v>1509</v>
      </c>
      <c r="C1457" s="30" t="s">
        <v>277</v>
      </c>
      <c r="D1457" s="20" t="s">
        <v>14</v>
      </c>
      <c r="E1457" s="21" t="s">
        <v>352</v>
      </c>
      <c r="F1457" s="22" t="s">
        <v>2607</v>
      </c>
      <c r="G1457" s="23">
        <v>8697.83</v>
      </c>
      <c r="H1457" s="23">
        <v>8697.83</v>
      </c>
      <c r="I1457" s="23">
        <v>8697.83</v>
      </c>
      <c r="AG1457" s="41"/>
    </row>
    <row r="1458" spans="1:33" s="40" customFormat="1" ht="30" customHeight="1">
      <c r="A1458" s="17" t="s">
        <v>1508</v>
      </c>
      <c r="B1458" s="18" t="s">
        <v>1509</v>
      </c>
      <c r="C1458" s="30" t="s">
        <v>277</v>
      </c>
      <c r="D1458" s="20" t="s">
        <v>14</v>
      </c>
      <c r="E1458" s="21" t="s">
        <v>352</v>
      </c>
      <c r="F1458" s="22" t="s">
        <v>2608</v>
      </c>
      <c r="G1458" s="23">
        <v>7982.5</v>
      </c>
      <c r="H1458" s="23">
        <v>7982.5</v>
      </c>
      <c r="I1458" s="23">
        <v>7982.5</v>
      </c>
      <c r="AG1458" s="41"/>
    </row>
    <row r="1459" spans="1:33" s="40" customFormat="1" ht="30" customHeight="1">
      <c r="A1459" s="17" t="s">
        <v>1508</v>
      </c>
      <c r="B1459" s="18" t="s">
        <v>1509</v>
      </c>
      <c r="C1459" s="30" t="s">
        <v>277</v>
      </c>
      <c r="D1459" s="20" t="s">
        <v>14</v>
      </c>
      <c r="E1459" s="21" t="s">
        <v>352</v>
      </c>
      <c r="F1459" s="22" t="s">
        <v>2609</v>
      </c>
      <c r="G1459" s="23">
        <v>4480.63</v>
      </c>
      <c r="H1459" s="23">
        <v>4480.63</v>
      </c>
      <c r="I1459" s="23">
        <v>4480.63</v>
      </c>
      <c r="AG1459" s="41"/>
    </row>
    <row r="1460" spans="1:33" s="40" customFormat="1" ht="30" customHeight="1">
      <c r="A1460" s="17" t="s">
        <v>1508</v>
      </c>
      <c r="B1460" s="18" t="s">
        <v>1509</v>
      </c>
      <c r="C1460" s="30" t="s">
        <v>277</v>
      </c>
      <c r="D1460" s="20" t="s">
        <v>14</v>
      </c>
      <c r="E1460" s="21" t="s">
        <v>352</v>
      </c>
      <c r="F1460" s="22" t="s">
        <v>2610</v>
      </c>
      <c r="G1460" s="23">
        <v>1284.1000000000001</v>
      </c>
      <c r="H1460" s="23">
        <v>1284.1000000000001</v>
      </c>
      <c r="I1460" s="23">
        <v>1284.1000000000001</v>
      </c>
      <c r="AG1460" s="41"/>
    </row>
    <row r="1461" spans="1:33" s="40" customFormat="1" ht="30" customHeight="1">
      <c r="A1461" s="17" t="s">
        <v>293</v>
      </c>
      <c r="B1461" s="18">
        <v>29979036001031</v>
      </c>
      <c r="C1461" s="30" t="s">
        <v>529</v>
      </c>
      <c r="D1461" s="20" t="s">
        <v>14</v>
      </c>
      <c r="E1461" s="21" t="s">
        <v>352</v>
      </c>
      <c r="F1461" s="22" t="s">
        <v>2611</v>
      </c>
      <c r="G1461" s="23">
        <v>142290.80000000002</v>
      </c>
      <c r="H1461" s="23">
        <v>0</v>
      </c>
      <c r="I1461" s="23">
        <v>0</v>
      </c>
      <c r="AG1461" s="41"/>
    </row>
    <row r="1462" spans="1:33" s="40" customFormat="1" ht="30" customHeight="1">
      <c r="A1462" s="17" t="s">
        <v>1508</v>
      </c>
      <c r="B1462" s="18" t="s">
        <v>1509</v>
      </c>
      <c r="C1462" s="30" t="s">
        <v>533</v>
      </c>
      <c r="D1462" s="20" t="s">
        <v>14</v>
      </c>
      <c r="E1462" s="21" t="s">
        <v>352</v>
      </c>
      <c r="F1462" s="22" t="s">
        <v>2612</v>
      </c>
      <c r="G1462" s="23">
        <v>778145</v>
      </c>
      <c r="H1462" s="23">
        <v>761635.26</v>
      </c>
      <c r="I1462" s="23">
        <v>761635.26</v>
      </c>
      <c r="AG1462" s="41"/>
    </row>
    <row r="1463" spans="1:33" s="40" customFormat="1" ht="30" customHeight="1">
      <c r="A1463" s="17" t="s">
        <v>1508</v>
      </c>
      <c r="B1463" s="18" t="s">
        <v>1509</v>
      </c>
      <c r="C1463" s="30" t="s">
        <v>277</v>
      </c>
      <c r="D1463" s="20" t="s">
        <v>14</v>
      </c>
      <c r="E1463" s="21" t="s">
        <v>352</v>
      </c>
      <c r="F1463" s="22" t="s">
        <v>2613</v>
      </c>
      <c r="G1463" s="23">
        <v>599206.86</v>
      </c>
      <c r="H1463" s="23">
        <v>599206.86</v>
      </c>
      <c r="I1463" s="23">
        <v>599206.86</v>
      </c>
      <c r="AG1463" s="41"/>
    </row>
    <row r="1464" spans="1:33" s="40" customFormat="1" ht="30" customHeight="1">
      <c r="A1464" s="17" t="s">
        <v>1508</v>
      </c>
      <c r="B1464" s="18" t="s">
        <v>1509</v>
      </c>
      <c r="C1464" s="30" t="s">
        <v>277</v>
      </c>
      <c r="D1464" s="20" t="s">
        <v>14</v>
      </c>
      <c r="E1464" s="21" t="s">
        <v>352</v>
      </c>
      <c r="F1464" s="22" t="s">
        <v>2614</v>
      </c>
      <c r="G1464" s="23">
        <v>588647.68</v>
      </c>
      <c r="H1464" s="23">
        <v>588647.68</v>
      </c>
      <c r="I1464" s="23">
        <v>588647.68</v>
      </c>
      <c r="AG1464" s="41"/>
    </row>
    <row r="1465" spans="1:33" s="40" customFormat="1" ht="30" customHeight="1">
      <c r="A1465" s="17" t="s">
        <v>1508</v>
      </c>
      <c r="B1465" s="18" t="s">
        <v>1509</v>
      </c>
      <c r="C1465" s="30" t="s">
        <v>277</v>
      </c>
      <c r="D1465" s="20" t="s">
        <v>14</v>
      </c>
      <c r="E1465" s="21" t="s">
        <v>352</v>
      </c>
      <c r="F1465" s="22" t="s">
        <v>2615</v>
      </c>
      <c r="G1465" s="23">
        <v>28400</v>
      </c>
      <c r="H1465" s="23">
        <v>28400</v>
      </c>
      <c r="I1465" s="23">
        <v>28400</v>
      </c>
      <c r="AG1465" s="41"/>
    </row>
    <row r="1466" spans="1:33" s="40" customFormat="1" ht="30" customHeight="1">
      <c r="A1466" s="17" t="s">
        <v>1508</v>
      </c>
      <c r="B1466" s="18" t="s">
        <v>1509</v>
      </c>
      <c r="C1466" s="30" t="s">
        <v>277</v>
      </c>
      <c r="D1466" s="20" t="s">
        <v>14</v>
      </c>
      <c r="E1466" s="21" t="s">
        <v>352</v>
      </c>
      <c r="F1466" s="22" t="s">
        <v>2616</v>
      </c>
      <c r="G1466" s="23">
        <v>14592.9</v>
      </c>
      <c r="H1466" s="23">
        <v>14592.9</v>
      </c>
      <c r="I1466" s="23">
        <v>14592.9</v>
      </c>
      <c r="AG1466" s="41"/>
    </row>
    <row r="1467" spans="1:33" s="40" customFormat="1" ht="30" customHeight="1">
      <c r="A1467" s="17" t="s">
        <v>1508</v>
      </c>
      <c r="B1467" s="18" t="s">
        <v>1509</v>
      </c>
      <c r="C1467" s="30" t="s">
        <v>277</v>
      </c>
      <c r="D1467" s="20" t="s">
        <v>14</v>
      </c>
      <c r="E1467" s="21" t="s">
        <v>352</v>
      </c>
      <c r="F1467" s="22" t="s">
        <v>2617</v>
      </c>
      <c r="G1467" s="23">
        <v>12639.02</v>
      </c>
      <c r="H1467" s="23">
        <v>12639.02</v>
      </c>
      <c r="I1467" s="23">
        <v>12639.02</v>
      </c>
      <c r="AG1467" s="41"/>
    </row>
    <row r="1468" spans="1:33" s="40" customFormat="1" ht="30" customHeight="1">
      <c r="A1468" s="17" t="s">
        <v>1508</v>
      </c>
      <c r="B1468" s="18" t="s">
        <v>1509</v>
      </c>
      <c r="C1468" s="30" t="s">
        <v>277</v>
      </c>
      <c r="D1468" s="20" t="s">
        <v>14</v>
      </c>
      <c r="E1468" s="21" t="s">
        <v>352</v>
      </c>
      <c r="F1468" s="22" t="s">
        <v>2618</v>
      </c>
      <c r="G1468" s="23">
        <v>10882.67</v>
      </c>
      <c r="H1468" s="23">
        <v>10882.67</v>
      </c>
      <c r="I1468" s="23">
        <v>10882.67</v>
      </c>
      <c r="AG1468" s="41"/>
    </row>
    <row r="1469" spans="1:33" s="40" customFormat="1" ht="30" customHeight="1">
      <c r="A1469" s="17" t="s">
        <v>1508</v>
      </c>
      <c r="B1469" s="18" t="s">
        <v>1509</v>
      </c>
      <c r="C1469" s="30" t="s">
        <v>277</v>
      </c>
      <c r="D1469" s="20" t="s">
        <v>14</v>
      </c>
      <c r="E1469" s="21" t="s">
        <v>352</v>
      </c>
      <c r="F1469" s="22" t="s">
        <v>2619</v>
      </c>
      <c r="G1469" s="23">
        <v>9201.32</v>
      </c>
      <c r="H1469" s="23">
        <v>9201.32</v>
      </c>
      <c r="I1469" s="23">
        <v>9201.32</v>
      </c>
      <c r="AG1469" s="41"/>
    </row>
    <row r="1470" spans="1:33" s="40" customFormat="1" ht="30" customHeight="1">
      <c r="A1470" s="17" t="s">
        <v>1508</v>
      </c>
      <c r="B1470" s="18" t="s">
        <v>1509</v>
      </c>
      <c r="C1470" s="30" t="s">
        <v>277</v>
      </c>
      <c r="D1470" s="20" t="s">
        <v>14</v>
      </c>
      <c r="E1470" s="21" t="s">
        <v>352</v>
      </c>
      <c r="F1470" s="22" t="s">
        <v>2620</v>
      </c>
      <c r="G1470" s="23">
        <v>7461.57</v>
      </c>
      <c r="H1470" s="23">
        <v>7461.57</v>
      </c>
      <c r="I1470" s="23">
        <v>7461.57</v>
      </c>
      <c r="AG1470" s="41"/>
    </row>
    <row r="1471" spans="1:33" s="40" customFormat="1" ht="30" customHeight="1">
      <c r="A1471" s="17" t="s">
        <v>1508</v>
      </c>
      <c r="B1471" s="18" t="s">
        <v>1509</v>
      </c>
      <c r="C1471" s="30" t="s">
        <v>277</v>
      </c>
      <c r="D1471" s="20" t="s">
        <v>14</v>
      </c>
      <c r="E1471" s="21" t="s">
        <v>352</v>
      </c>
      <c r="F1471" s="22" t="s">
        <v>2621</v>
      </c>
      <c r="G1471" s="23">
        <v>4023.43</v>
      </c>
      <c r="H1471" s="23">
        <v>4023.43</v>
      </c>
      <c r="I1471" s="23">
        <v>4023.43</v>
      </c>
      <c r="AG1471" s="41"/>
    </row>
    <row r="1472" spans="1:33" s="40" customFormat="1" ht="30" customHeight="1">
      <c r="A1472" s="17" t="s">
        <v>1508</v>
      </c>
      <c r="B1472" s="18" t="s">
        <v>1509</v>
      </c>
      <c r="C1472" s="30" t="s">
        <v>277</v>
      </c>
      <c r="D1472" s="20" t="s">
        <v>14</v>
      </c>
      <c r="E1472" s="21" t="s">
        <v>352</v>
      </c>
      <c r="F1472" s="22" t="s">
        <v>2622</v>
      </c>
      <c r="G1472" s="23">
        <v>1183.34</v>
      </c>
      <c r="H1472" s="23">
        <v>1183.34</v>
      </c>
      <c r="I1472" s="23">
        <v>1183.34</v>
      </c>
      <c r="AG1472" s="41"/>
    </row>
    <row r="1473" spans="1:33" s="40" customFormat="1" ht="30" customHeight="1">
      <c r="A1473" s="17" t="s">
        <v>1508</v>
      </c>
      <c r="B1473" s="18" t="s">
        <v>1509</v>
      </c>
      <c r="C1473" s="30" t="s">
        <v>277</v>
      </c>
      <c r="D1473" s="20" t="s">
        <v>14</v>
      </c>
      <c r="E1473" s="21" t="s">
        <v>352</v>
      </c>
      <c r="F1473" s="22" t="s">
        <v>2623</v>
      </c>
      <c r="G1473" s="23">
        <v>200.25</v>
      </c>
      <c r="H1473" s="23">
        <v>200.25</v>
      </c>
      <c r="I1473" s="23">
        <v>200.25</v>
      </c>
      <c r="AG1473" s="41"/>
    </row>
    <row r="1474" spans="1:33" s="40" customFormat="1" ht="30" customHeight="1">
      <c r="A1474" s="17" t="s">
        <v>1508</v>
      </c>
      <c r="B1474" s="18" t="s">
        <v>1509</v>
      </c>
      <c r="C1474" s="30" t="s">
        <v>3186</v>
      </c>
      <c r="D1474" s="20" t="s">
        <v>14</v>
      </c>
      <c r="E1474" s="21" t="s">
        <v>352</v>
      </c>
      <c r="F1474" s="22" t="s">
        <v>2624</v>
      </c>
      <c r="G1474" s="23">
        <v>180.74</v>
      </c>
      <c r="H1474" s="23">
        <v>180.74</v>
      </c>
      <c r="I1474" s="23">
        <v>180.74</v>
      </c>
      <c r="AG1474" s="41"/>
    </row>
    <row r="1475" spans="1:33" s="40" customFormat="1" ht="30" customHeight="1">
      <c r="A1475" s="17" t="s">
        <v>1508</v>
      </c>
      <c r="B1475" s="18" t="s">
        <v>1509</v>
      </c>
      <c r="C1475" s="30" t="s">
        <v>277</v>
      </c>
      <c r="D1475" s="20" t="s">
        <v>14</v>
      </c>
      <c r="E1475" s="21" t="s">
        <v>352</v>
      </c>
      <c r="F1475" s="22" t="s">
        <v>2625</v>
      </c>
      <c r="G1475" s="23">
        <v>134.7</v>
      </c>
      <c r="H1475" s="23">
        <v>134.7</v>
      </c>
      <c r="I1475" s="23">
        <v>134.7</v>
      </c>
      <c r="AG1475" s="41"/>
    </row>
    <row r="1476" spans="1:33" s="40" customFormat="1" ht="30" customHeight="1">
      <c r="A1476" s="17" t="s">
        <v>1508</v>
      </c>
      <c r="B1476" s="18" t="s">
        <v>1509</v>
      </c>
      <c r="C1476" s="30" t="s">
        <v>277</v>
      </c>
      <c r="D1476" s="20" t="s">
        <v>14</v>
      </c>
      <c r="E1476" s="21" t="s">
        <v>352</v>
      </c>
      <c r="F1476" s="22" t="s">
        <v>2626</v>
      </c>
      <c r="G1476" s="23">
        <v>112.41</v>
      </c>
      <c r="H1476" s="23">
        <v>112.41</v>
      </c>
      <c r="I1476" s="23">
        <v>112.41</v>
      </c>
      <c r="AG1476" s="41"/>
    </row>
    <row r="1477" spans="1:33" s="40" customFormat="1" ht="30" customHeight="1">
      <c r="A1477" s="17" t="s">
        <v>1508</v>
      </c>
      <c r="B1477" s="18" t="s">
        <v>1509</v>
      </c>
      <c r="C1477" s="30" t="s">
        <v>277</v>
      </c>
      <c r="D1477" s="20" t="s">
        <v>14</v>
      </c>
      <c r="E1477" s="21" t="s">
        <v>352</v>
      </c>
      <c r="F1477" s="22" t="s">
        <v>2627</v>
      </c>
      <c r="G1477" s="23">
        <v>56.14</v>
      </c>
      <c r="H1477" s="23">
        <v>56.14</v>
      </c>
      <c r="I1477" s="23">
        <v>56.14</v>
      </c>
      <c r="AG1477" s="41"/>
    </row>
    <row r="1478" spans="1:33" s="40" customFormat="1" ht="30" customHeight="1">
      <c r="A1478" s="17" t="s">
        <v>293</v>
      </c>
      <c r="B1478" s="18">
        <v>29979036001031</v>
      </c>
      <c r="C1478" s="30" t="s">
        <v>529</v>
      </c>
      <c r="D1478" s="20" t="s">
        <v>14</v>
      </c>
      <c r="E1478" s="21" t="s">
        <v>352</v>
      </c>
      <c r="F1478" s="22" t="s">
        <v>2628</v>
      </c>
      <c r="G1478" s="23">
        <v>2648.94</v>
      </c>
      <c r="H1478" s="23">
        <v>0</v>
      </c>
      <c r="I1478" s="23">
        <v>0</v>
      </c>
      <c r="AG1478" s="41"/>
    </row>
    <row r="1479" spans="1:33" s="40" customFormat="1" ht="30" customHeight="1">
      <c r="A1479" s="17" t="s">
        <v>293</v>
      </c>
      <c r="B1479" s="18">
        <v>29979036001031</v>
      </c>
      <c r="C1479" s="30" t="s">
        <v>529</v>
      </c>
      <c r="D1479" s="20" t="s">
        <v>14</v>
      </c>
      <c r="E1479" s="21" t="s">
        <v>352</v>
      </c>
      <c r="F1479" s="22" t="s">
        <v>2629</v>
      </c>
      <c r="G1479" s="23">
        <v>1168.65</v>
      </c>
      <c r="H1479" s="23">
        <v>0</v>
      </c>
      <c r="I1479" s="23">
        <v>0</v>
      </c>
      <c r="AG1479" s="41"/>
    </row>
    <row r="1480" spans="1:33" s="40" customFormat="1" ht="30" customHeight="1">
      <c r="A1480" s="17" t="s">
        <v>1508</v>
      </c>
      <c r="B1480" s="18" t="s">
        <v>1509</v>
      </c>
      <c r="C1480" s="30" t="s">
        <v>572</v>
      </c>
      <c r="D1480" s="20" t="s">
        <v>14</v>
      </c>
      <c r="E1480" s="21" t="s">
        <v>352</v>
      </c>
      <c r="F1480" s="22" t="s">
        <v>2630</v>
      </c>
      <c r="G1480" s="23">
        <v>650000</v>
      </c>
      <c r="H1480" s="23">
        <v>644434.54</v>
      </c>
      <c r="I1480" s="23">
        <v>644434.54</v>
      </c>
      <c r="AG1480" s="41"/>
    </row>
    <row r="1481" spans="1:33" s="40" customFormat="1" ht="30" customHeight="1">
      <c r="A1481" s="17" t="s">
        <v>1508</v>
      </c>
      <c r="B1481" s="18" t="s">
        <v>1509</v>
      </c>
      <c r="C1481" s="30" t="s">
        <v>272</v>
      </c>
      <c r="D1481" s="20" t="s">
        <v>14</v>
      </c>
      <c r="E1481" s="21" t="s">
        <v>352</v>
      </c>
      <c r="F1481" s="22" t="s">
        <v>2631</v>
      </c>
      <c r="G1481" s="23">
        <v>140412.74</v>
      </c>
      <c r="H1481" s="23">
        <v>140412.74</v>
      </c>
      <c r="I1481" s="23">
        <v>140412.74</v>
      </c>
      <c r="AG1481" s="41"/>
    </row>
    <row r="1482" spans="1:33" s="40" customFormat="1" ht="30" customHeight="1">
      <c r="A1482" s="17" t="s">
        <v>1508</v>
      </c>
      <c r="B1482" s="18" t="s">
        <v>1509</v>
      </c>
      <c r="C1482" s="30" t="s">
        <v>572</v>
      </c>
      <c r="D1482" s="20" t="s">
        <v>14</v>
      </c>
      <c r="E1482" s="21" t="s">
        <v>352</v>
      </c>
      <c r="F1482" s="22" t="s">
        <v>2632</v>
      </c>
      <c r="G1482" s="23">
        <v>28400</v>
      </c>
      <c r="H1482" s="23">
        <v>28400</v>
      </c>
      <c r="I1482" s="23">
        <v>28400</v>
      </c>
      <c r="AG1482" s="41"/>
    </row>
    <row r="1483" spans="1:33" s="40" customFormat="1" ht="30" customHeight="1">
      <c r="A1483" s="17" t="s">
        <v>1508</v>
      </c>
      <c r="B1483" s="18" t="s">
        <v>1509</v>
      </c>
      <c r="C1483" s="30" t="s">
        <v>607</v>
      </c>
      <c r="D1483" s="20" t="s">
        <v>14</v>
      </c>
      <c r="E1483" s="21" t="s">
        <v>352</v>
      </c>
      <c r="F1483" s="22" t="s">
        <v>2633</v>
      </c>
      <c r="G1483" s="23">
        <v>27047.62</v>
      </c>
      <c r="H1483" s="23">
        <v>26149.46</v>
      </c>
      <c r="I1483" s="23">
        <v>26149.46</v>
      </c>
      <c r="AG1483" s="41"/>
    </row>
    <row r="1484" spans="1:33" s="40" customFormat="1" ht="30" customHeight="1">
      <c r="A1484" s="17" t="s">
        <v>1508</v>
      </c>
      <c r="B1484" s="18" t="s">
        <v>1509</v>
      </c>
      <c r="C1484" s="30" t="s">
        <v>607</v>
      </c>
      <c r="D1484" s="20" t="s">
        <v>14</v>
      </c>
      <c r="E1484" s="21" t="s">
        <v>352</v>
      </c>
      <c r="F1484" s="22" t="s">
        <v>2634</v>
      </c>
      <c r="G1484" s="23">
        <v>26111.11</v>
      </c>
      <c r="H1484" s="23">
        <v>26111.11</v>
      </c>
      <c r="I1484" s="23">
        <v>26111.11</v>
      </c>
      <c r="AG1484" s="41"/>
    </row>
    <row r="1485" spans="1:33" s="40" customFormat="1" ht="30" customHeight="1">
      <c r="A1485" s="17" t="s">
        <v>1508</v>
      </c>
      <c r="B1485" s="18" t="s">
        <v>1509</v>
      </c>
      <c r="C1485" s="30" t="s">
        <v>607</v>
      </c>
      <c r="D1485" s="20" t="s">
        <v>14</v>
      </c>
      <c r="E1485" s="21" t="s">
        <v>352</v>
      </c>
      <c r="F1485" s="22" t="s">
        <v>2635</v>
      </c>
      <c r="G1485" s="23">
        <v>10000</v>
      </c>
      <c r="H1485" s="23">
        <v>10000</v>
      </c>
      <c r="I1485" s="23">
        <v>10000</v>
      </c>
      <c r="AG1485" s="41"/>
    </row>
    <row r="1486" spans="1:33" s="40" customFormat="1" ht="30" customHeight="1">
      <c r="A1486" s="17" t="s">
        <v>1441</v>
      </c>
      <c r="B1486" s="18">
        <v>4986163000146</v>
      </c>
      <c r="C1486" s="30" t="s">
        <v>2497</v>
      </c>
      <c r="D1486" s="20" t="s">
        <v>14</v>
      </c>
      <c r="E1486" s="21" t="s">
        <v>352</v>
      </c>
      <c r="F1486" s="22" t="s">
        <v>2636</v>
      </c>
      <c r="G1486" s="23">
        <v>3678.64</v>
      </c>
      <c r="H1486" s="23">
        <v>3678.64</v>
      </c>
      <c r="I1486" s="23">
        <v>3678.64</v>
      </c>
      <c r="AG1486" s="41"/>
    </row>
    <row r="1487" spans="1:33" s="40" customFormat="1" ht="30" customHeight="1">
      <c r="A1487" s="17" t="s">
        <v>1441</v>
      </c>
      <c r="B1487" s="18">
        <v>4986163000146</v>
      </c>
      <c r="C1487" s="30" t="s">
        <v>2497</v>
      </c>
      <c r="D1487" s="20" t="s">
        <v>14</v>
      </c>
      <c r="E1487" s="21" t="s">
        <v>352</v>
      </c>
      <c r="F1487" s="22" t="s">
        <v>2637</v>
      </c>
      <c r="G1487" s="23">
        <v>145.32</v>
      </c>
      <c r="H1487" s="23">
        <v>145.32</v>
      </c>
      <c r="I1487" s="23">
        <v>145.32</v>
      </c>
      <c r="AG1487" s="41"/>
    </row>
    <row r="1488" spans="1:33" s="40" customFormat="1" ht="30" customHeight="1">
      <c r="A1488" s="17" t="s">
        <v>267</v>
      </c>
      <c r="B1488" s="18" t="s">
        <v>268</v>
      </c>
      <c r="C1488" s="30" t="s">
        <v>345</v>
      </c>
      <c r="D1488" s="20" t="s">
        <v>14</v>
      </c>
      <c r="E1488" s="21" t="s">
        <v>352</v>
      </c>
      <c r="F1488" s="22" t="s">
        <v>2638</v>
      </c>
      <c r="G1488" s="23">
        <v>7694.76</v>
      </c>
      <c r="H1488" s="23">
        <v>7694.76</v>
      </c>
      <c r="I1488" s="23">
        <v>7694.76</v>
      </c>
      <c r="AG1488" s="41"/>
    </row>
    <row r="1489" spans="1:33" s="40" customFormat="1" ht="30" customHeight="1">
      <c r="A1489" s="17" t="s">
        <v>267</v>
      </c>
      <c r="B1489" s="18" t="s">
        <v>268</v>
      </c>
      <c r="C1489" s="30" t="s">
        <v>336</v>
      </c>
      <c r="D1489" s="20" t="s">
        <v>14</v>
      </c>
      <c r="E1489" s="21" t="s">
        <v>352</v>
      </c>
      <c r="F1489" s="22" t="s">
        <v>2639</v>
      </c>
      <c r="G1489" s="23">
        <v>485945.85</v>
      </c>
      <c r="H1489" s="23">
        <v>485945.85</v>
      </c>
      <c r="I1489" s="23">
        <v>485945.85</v>
      </c>
      <c r="AG1489" s="41"/>
    </row>
    <row r="1490" spans="1:33" s="40" customFormat="1" ht="30" customHeight="1">
      <c r="A1490" s="17" t="s">
        <v>267</v>
      </c>
      <c r="B1490" s="18" t="s">
        <v>268</v>
      </c>
      <c r="C1490" s="30" t="s">
        <v>336</v>
      </c>
      <c r="D1490" s="20" t="s">
        <v>14</v>
      </c>
      <c r="E1490" s="21" t="s">
        <v>352</v>
      </c>
      <c r="F1490" s="22" t="s">
        <v>2640</v>
      </c>
      <c r="G1490" s="23">
        <v>104840.45</v>
      </c>
      <c r="H1490" s="23">
        <v>104840.45</v>
      </c>
      <c r="I1490" s="23">
        <v>104840.45</v>
      </c>
      <c r="AG1490" s="41"/>
    </row>
    <row r="1491" spans="1:33" s="40" customFormat="1" ht="30" customHeight="1">
      <c r="A1491" s="17" t="s">
        <v>1441</v>
      </c>
      <c r="B1491" s="18">
        <v>4986163000146</v>
      </c>
      <c r="C1491" s="30" t="s">
        <v>2641</v>
      </c>
      <c r="D1491" s="20" t="s">
        <v>14</v>
      </c>
      <c r="E1491" s="21" t="s">
        <v>352</v>
      </c>
      <c r="F1491" s="22" t="s">
        <v>2642</v>
      </c>
      <c r="G1491" s="23">
        <v>1114150.1</v>
      </c>
      <c r="H1491" s="23">
        <v>1114150.1</v>
      </c>
      <c r="I1491" s="23">
        <v>1114150.1</v>
      </c>
      <c r="AG1491" s="41"/>
    </row>
    <row r="1492" spans="1:33" s="40" customFormat="1" ht="30" customHeight="1">
      <c r="A1492" s="17" t="s">
        <v>1441</v>
      </c>
      <c r="B1492" s="18">
        <v>4986163000146</v>
      </c>
      <c r="C1492" s="30" t="s">
        <v>2643</v>
      </c>
      <c r="D1492" s="20" t="s">
        <v>14</v>
      </c>
      <c r="E1492" s="21" t="s">
        <v>352</v>
      </c>
      <c r="F1492" s="22" t="s">
        <v>2644</v>
      </c>
      <c r="G1492" s="23">
        <v>660546.11</v>
      </c>
      <c r="H1492" s="23">
        <v>0</v>
      </c>
      <c r="I1492" s="23">
        <v>0</v>
      </c>
      <c r="AG1492" s="41"/>
    </row>
    <row r="1493" spans="1:33" s="40" customFormat="1" ht="30" customHeight="1">
      <c r="A1493" s="17" t="s">
        <v>2645</v>
      </c>
      <c r="B1493" s="18">
        <v>77941490012676</v>
      </c>
      <c r="C1493" s="30" t="s">
        <v>2646</v>
      </c>
      <c r="D1493" s="20" t="s">
        <v>40</v>
      </c>
      <c r="E1493" s="21" t="s">
        <v>402</v>
      </c>
      <c r="F1493" s="22" t="s">
        <v>2647</v>
      </c>
      <c r="G1493" s="23">
        <v>2411</v>
      </c>
      <c r="H1493" s="23">
        <v>0</v>
      </c>
      <c r="I1493" s="23">
        <v>0</v>
      </c>
      <c r="AG1493" s="41"/>
    </row>
    <row r="1494" spans="1:33" s="40" customFormat="1" ht="30" customHeight="1">
      <c r="A1494" s="17" t="s">
        <v>998</v>
      </c>
      <c r="B1494" s="18">
        <v>27437523272</v>
      </c>
      <c r="C1494" s="30" t="s">
        <v>217</v>
      </c>
      <c r="D1494" s="20" t="s">
        <v>14</v>
      </c>
      <c r="E1494" s="21" t="s">
        <v>352</v>
      </c>
      <c r="F1494" s="22" t="s">
        <v>2648</v>
      </c>
      <c r="G1494" s="23">
        <v>1819.22</v>
      </c>
      <c r="H1494" s="23">
        <v>1819.22</v>
      </c>
      <c r="I1494" s="23">
        <v>1819.22</v>
      </c>
      <c r="AG1494" s="41"/>
    </row>
    <row r="1495" spans="1:33" s="40" customFormat="1" ht="30" customHeight="1">
      <c r="A1495" s="17" t="s">
        <v>786</v>
      </c>
      <c r="B1495" s="18">
        <v>7618522200</v>
      </c>
      <c r="C1495" s="30" t="s">
        <v>212</v>
      </c>
      <c r="D1495" s="20" t="s">
        <v>14</v>
      </c>
      <c r="E1495" s="21" t="s">
        <v>352</v>
      </c>
      <c r="F1495" s="22" t="s">
        <v>2649</v>
      </c>
      <c r="G1495" s="23">
        <v>226.58</v>
      </c>
      <c r="H1495" s="23">
        <v>226.58</v>
      </c>
      <c r="I1495" s="23">
        <v>226.58</v>
      </c>
      <c r="AG1495" s="41"/>
    </row>
    <row r="1496" spans="1:33" s="40" customFormat="1" ht="30" customHeight="1">
      <c r="A1496" s="17" t="s">
        <v>229</v>
      </c>
      <c r="B1496" s="18">
        <v>69920150282</v>
      </c>
      <c r="C1496" s="30" t="s">
        <v>212</v>
      </c>
      <c r="D1496" s="20" t="s">
        <v>14</v>
      </c>
      <c r="E1496" s="21" t="s">
        <v>352</v>
      </c>
      <c r="F1496" s="22" t="s">
        <v>2650</v>
      </c>
      <c r="G1496" s="23">
        <v>226.61</v>
      </c>
      <c r="H1496" s="23">
        <v>226.61</v>
      </c>
      <c r="I1496" s="23">
        <v>226.61</v>
      </c>
      <c r="AG1496" s="41"/>
    </row>
    <row r="1497" spans="1:33" s="40" customFormat="1" ht="30" customHeight="1">
      <c r="A1497" s="17" t="s">
        <v>2651</v>
      </c>
      <c r="B1497" s="18">
        <v>13565990287</v>
      </c>
      <c r="C1497" s="30" t="s">
        <v>2652</v>
      </c>
      <c r="D1497" s="20" t="s">
        <v>14</v>
      </c>
      <c r="E1497" s="21" t="s">
        <v>352</v>
      </c>
      <c r="F1497" s="22" t="s">
        <v>2653</v>
      </c>
      <c r="G1497" s="23">
        <v>27402.32</v>
      </c>
      <c r="H1497" s="23">
        <v>20840.32</v>
      </c>
      <c r="I1497" s="23">
        <v>20840.32</v>
      </c>
      <c r="AG1497" s="41"/>
    </row>
    <row r="1498" spans="1:33" s="40" customFormat="1" ht="30" customHeight="1">
      <c r="A1498" s="17" t="s">
        <v>267</v>
      </c>
      <c r="B1498" s="18" t="s">
        <v>268</v>
      </c>
      <c r="C1498" s="30" t="s">
        <v>533</v>
      </c>
      <c r="D1498" s="20" t="s">
        <v>14</v>
      </c>
      <c r="E1498" s="21" t="s">
        <v>352</v>
      </c>
      <c r="F1498" s="22" t="s">
        <v>2654</v>
      </c>
      <c r="G1498" s="23">
        <v>30000</v>
      </c>
      <c r="H1498" s="23">
        <v>30000</v>
      </c>
      <c r="I1498" s="23">
        <v>30000</v>
      </c>
      <c r="AG1498" s="41"/>
    </row>
    <row r="1499" spans="1:33" s="40" customFormat="1" ht="30" customHeight="1">
      <c r="A1499" s="17" t="s">
        <v>267</v>
      </c>
      <c r="B1499" s="18" t="s">
        <v>268</v>
      </c>
      <c r="C1499" s="30" t="s">
        <v>607</v>
      </c>
      <c r="D1499" s="20" t="s">
        <v>14</v>
      </c>
      <c r="E1499" s="21" t="s">
        <v>352</v>
      </c>
      <c r="F1499" s="22" t="s">
        <v>2655</v>
      </c>
      <c r="G1499" s="23">
        <v>5000</v>
      </c>
      <c r="H1499" s="23">
        <v>5000</v>
      </c>
      <c r="I1499" s="23">
        <v>5000</v>
      </c>
      <c r="AG1499" s="41"/>
    </row>
    <row r="1500" spans="1:33" s="40" customFormat="1" ht="30" customHeight="1">
      <c r="A1500" s="17" t="s">
        <v>267</v>
      </c>
      <c r="B1500" s="18" t="s">
        <v>268</v>
      </c>
      <c r="C1500" s="30" t="s">
        <v>607</v>
      </c>
      <c r="D1500" s="20" t="s">
        <v>14</v>
      </c>
      <c r="E1500" s="21" t="s">
        <v>352</v>
      </c>
      <c r="F1500" s="22" t="s">
        <v>2656</v>
      </c>
      <c r="G1500" s="23">
        <v>8888.880000000001</v>
      </c>
      <c r="H1500" s="23">
        <v>8888.880000000001</v>
      </c>
      <c r="I1500" s="23">
        <v>8888.880000000001</v>
      </c>
      <c r="AG1500" s="41"/>
    </row>
    <row r="1501" spans="1:33" s="40" customFormat="1" ht="30" customHeight="1">
      <c r="A1501" s="17" t="s">
        <v>267</v>
      </c>
      <c r="B1501" s="18" t="s">
        <v>268</v>
      </c>
      <c r="C1501" s="30" t="s">
        <v>607</v>
      </c>
      <c r="D1501" s="20" t="s">
        <v>14</v>
      </c>
      <c r="E1501" s="21" t="s">
        <v>352</v>
      </c>
      <c r="F1501" s="22" t="s">
        <v>2657</v>
      </c>
      <c r="G1501" s="23">
        <v>6499.98</v>
      </c>
      <c r="H1501" s="23">
        <v>6499.98</v>
      </c>
      <c r="I1501" s="23">
        <v>6499.98</v>
      </c>
      <c r="AG1501" s="41"/>
    </row>
    <row r="1502" spans="1:33" s="40" customFormat="1" ht="30" customHeight="1">
      <c r="A1502" s="17" t="s">
        <v>267</v>
      </c>
      <c r="B1502" s="18" t="s">
        <v>268</v>
      </c>
      <c r="C1502" s="30" t="s">
        <v>607</v>
      </c>
      <c r="D1502" s="20" t="s">
        <v>14</v>
      </c>
      <c r="E1502" s="21" t="s">
        <v>352</v>
      </c>
      <c r="F1502" s="22" t="s">
        <v>2658</v>
      </c>
      <c r="G1502" s="23">
        <v>10000</v>
      </c>
      <c r="H1502" s="23">
        <v>10000</v>
      </c>
      <c r="I1502" s="23">
        <v>10000</v>
      </c>
      <c r="AG1502" s="41"/>
    </row>
    <row r="1503" spans="1:33" s="40" customFormat="1" ht="30" customHeight="1">
      <c r="A1503" s="17" t="s">
        <v>267</v>
      </c>
      <c r="B1503" s="18" t="s">
        <v>268</v>
      </c>
      <c r="C1503" s="30" t="s">
        <v>277</v>
      </c>
      <c r="D1503" s="20" t="s">
        <v>14</v>
      </c>
      <c r="E1503" s="21" t="s">
        <v>352</v>
      </c>
      <c r="F1503" s="22" t="s">
        <v>2659</v>
      </c>
      <c r="G1503" s="23">
        <v>26000</v>
      </c>
      <c r="H1503" s="23">
        <v>26000</v>
      </c>
      <c r="I1503" s="23">
        <v>26000</v>
      </c>
      <c r="AG1503" s="41"/>
    </row>
    <row r="1504" spans="1:33" s="40" customFormat="1" ht="30" customHeight="1">
      <c r="A1504" s="17" t="s">
        <v>469</v>
      </c>
      <c r="B1504" s="18">
        <v>5491663000170</v>
      </c>
      <c r="C1504" s="30" t="s">
        <v>3187</v>
      </c>
      <c r="D1504" s="20" t="s">
        <v>14</v>
      </c>
      <c r="E1504" s="21" t="s">
        <v>398</v>
      </c>
      <c r="F1504" s="22" t="s">
        <v>2660</v>
      </c>
      <c r="G1504" s="23">
        <v>518</v>
      </c>
      <c r="H1504" s="23">
        <v>0</v>
      </c>
      <c r="I1504" s="23">
        <v>0</v>
      </c>
      <c r="AG1504" s="41"/>
    </row>
    <row r="1505" spans="1:33" s="40" customFormat="1" ht="30" customHeight="1">
      <c r="A1505" s="17" t="s">
        <v>1277</v>
      </c>
      <c r="B1505" s="18">
        <v>27985750000116</v>
      </c>
      <c r="C1505" s="30" t="s">
        <v>2661</v>
      </c>
      <c r="D1505" s="20" t="s">
        <v>40</v>
      </c>
      <c r="E1505" s="21" t="s">
        <v>398</v>
      </c>
      <c r="F1505" s="22" t="s">
        <v>2662</v>
      </c>
      <c r="G1505" s="23">
        <v>47.5</v>
      </c>
      <c r="H1505" s="23">
        <v>0</v>
      </c>
      <c r="I1505" s="23">
        <v>0</v>
      </c>
      <c r="AG1505" s="41"/>
    </row>
    <row r="1506" spans="1:33" s="40" customFormat="1" ht="30" customHeight="1">
      <c r="A1506" s="17" t="s">
        <v>1919</v>
      </c>
      <c r="B1506" s="18">
        <v>4547497000113</v>
      </c>
      <c r="C1506" s="30" t="s">
        <v>3188</v>
      </c>
      <c r="D1506" s="20" t="s">
        <v>40</v>
      </c>
      <c r="E1506" s="21" t="s">
        <v>398</v>
      </c>
      <c r="F1506" s="22" t="s">
        <v>2663</v>
      </c>
      <c r="G1506" s="23">
        <v>1514.5</v>
      </c>
      <c r="H1506" s="23">
        <v>0</v>
      </c>
      <c r="I1506" s="23">
        <v>0</v>
      </c>
      <c r="AG1506" s="41"/>
    </row>
    <row r="1507" spans="1:33" s="40" customFormat="1" ht="30" customHeight="1">
      <c r="A1507" s="17" t="s">
        <v>1919</v>
      </c>
      <c r="B1507" s="18">
        <v>4547497000113</v>
      </c>
      <c r="C1507" s="30" t="s">
        <v>3188</v>
      </c>
      <c r="D1507" s="20" t="s">
        <v>40</v>
      </c>
      <c r="E1507" s="21" t="s">
        <v>398</v>
      </c>
      <c r="F1507" s="22" t="s">
        <v>2664</v>
      </c>
      <c r="G1507" s="23">
        <v>500</v>
      </c>
      <c r="H1507" s="23">
        <v>0</v>
      </c>
      <c r="I1507" s="23">
        <v>0</v>
      </c>
      <c r="AG1507" s="41"/>
    </row>
    <row r="1508" spans="1:33" s="40" customFormat="1" ht="30" customHeight="1">
      <c r="A1508" s="17" t="s">
        <v>417</v>
      </c>
      <c r="B1508" s="18">
        <v>18670960000124</v>
      </c>
      <c r="C1508" s="30" t="s">
        <v>3188</v>
      </c>
      <c r="D1508" s="20" t="s">
        <v>40</v>
      </c>
      <c r="E1508" s="21" t="s">
        <v>398</v>
      </c>
      <c r="F1508" s="22" t="s">
        <v>2665</v>
      </c>
      <c r="G1508" s="23">
        <v>210</v>
      </c>
      <c r="H1508" s="23">
        <v>0</v>
      </c>
      <c r="I1508" s="23">
        <v>0</v>
      </c>
      <c r="AG1508" s="41"/>
    </row>
    <row r="1509" spans="1:33" s="40" customFormat="1" ht="30" customHeight="1">
      <c r="A1509" s="17" t="s">
        <v>417</v>
      </c>
      <c r="B1509" s="18">
        <v>18670960000124</v>
      </c>
      <c r="C1509" s="30" t="s">
        <v>3188</v>
      </c>
      <c r="D1509" s="20" t="s">
        <v>40</v>
      </c>
      <c r="E1509" s="21" t="s">
        <v>398</v>
      </c>
      <c r="F1509" s="22" t="s">
        <v>2666</v>
      </c>
      <c r="G1509" s="23">
        <v>10000</v>
      </c>
      <c r="H1509" s="23">
        <v>0</v>
      </c>
      <c r="I1509" s="23">
        <v>0</v>
      </c>
      <c r="AG1509" s="41"/>
    </row>
    <row r="1510" spans="1:33" s="40" customFormat="1" ht="30" customHeight="1">
      <c r="A1510" s="17" t="s">
        <v>1924</v>
      </c>
      <c r="B1510" s="18">
        <v>23012404000109</v>
      </c>
      <c r="C1510" s="30" t="s">
        <v>3188</v>
      </c>
      <c r="D1510" s="20" t="s">
        <v>40</v>
      </c>
      <c r="E1510" s="21" t="s">
        <v>398</v>
      </c>
      <c r="F1510" s="22" t="s">
        <v>2667</v>
      </c>
      <c r="G1510" s="23">
        <v>139.3</v>
      </c>
      <c r="H1510" s="23">
        <v>0</v>
      </c>
      <c r="I1510" s="23">
        <v>0</v>
      </c>
      <c r="AG1510" s="41"/>
    </row>
    <row r="1511" spans="1:33" s="40" customFormat="1" ht="30" customHeight="1">
      <c r="A1511" s="17" t="s">
        <v>1924</v>
      </c>
      <c r="B1511" s="18">
        <v>23012404000109</v>
      </c>
      <c r="C1511" s="30" t="s">
        <v>3188</v>
      </c>
      <c r="D1511" s="20" t="s">
        <v>40</v>
      </c>
      <c r="E1511" s="21" t="s">
        <v>398</v>
      </c>
      <c r="F1511" s="22" t="s">
        <v>2668</v>
      </c>
      <c r="G1511" s="23">
        <v>4005.3</v>
      </c>
      <c r="H1511" s="23">
        <v>0</v>
      </c>
      <c r="I1511" s="23">
        <v>0</v>
      </c>
      <c r="AG1511" s="41"/>
    </row>
    <row r="1512" spans="1:33" s="40" customFormat="1" ht="30" customHeight="1">
      <c r="A1512" s="17" t="s">
        <v>1924</v>
      </c>
      <c r="B1512" s="18">
        <v>23012404000109</v>
      </c>
      <c r="C1512" s="30" t="s">
        <v>3188</v>
      </c>
      <c r="D1512" s="20" t="s">
        <v>40</v>
      </c>
      <c r="E1512" s="21" t="s">
        <v>398</v>
      </c>
      <c r="F1512" s="22" t="s">
        <v>2669</v>
      </c>
      <c r="G1512" s="23">
        <v>10418</v>
      </c>
      <c r="H1512" s="23">
        <v>0</v>
      </c>
      <c r="I1512" s="23">
        <v>0</v>
      </c>
      <c r="AG1512" s="41"/>
    </row>
    <row r="1513" spans="1:33" s="40" customFormat="1" ht="30" customHeight="1">
      <c r="A1513" s="17" t="s">
        <v>422</v>
      </c>
      <c r="B1513" s="18">
        <v>3056608000126</v>
      </c>
      <c r="C1513" s="30" t="s">
        <v>3188</v>
      </c>
      <c r="D1513" s="20" t="s">
        <v>40</v>
      </c>
      <c r="E1513" s="21" t="s">
        <v>398</v>
      </c>
      <c r="F1513" s="22" t="s">
        <v>2670</v>
      </c>
      <c r="G1513" s="23">
        <v>1705.9</v>
      </c>
      <c r="H1513" s="23">
        <v>0</v>
      </c>
      <c r="I1513" s="23">
        <v>0</v>
      </c>
      <c r="AG1513" s="41"/>
    </row>
    <row r="1514" spans="1:33" s="40" customFormat="1" ht="30" customHeight="1">
      <c r="A1514" s="17" t="s">
        <v>2671</v>
      </c>
      <c r="B1514" s="18">
        <v>17451234000158</v>
      </c>
      <c r="C1514" s="30" t="s">
        <v>3188</v>
      </c>
      <c r="D1514" s="20" t="s">
        <v>40</v>
      </c>
      <c r="E1514" s="21" t="s">
        <v>398</v>
      </c>
      <c r="F1514" s="22" t="s">
        <v>2672</v>
      </c>
      <c r="G1514" s="23">
        <v>779.4</v>
      </c>
      <c r="H1514" s="23">
        <v>0</v>
      </c>
      <c r="I1514" s="23">
        <v>0</v>
      </c>
      <c r="AG1514" s="41"/>
    </row>
    <row r="1515" spans="1:33" s="40" customFormat="1" ht="30" customHeight="1">
      <c r="A1515" s="17" t="s">
        <v>1563</v>
      </c>
      <c r="B1515" s="18">
        <v>10855056000181</v>
      </c>
      <c r="C1515" s="30" t="s">
        <v>2673</v>
      </c>
      <c r="D1515" s="20" t="s">
        <v>40</v>
      </c>
      <c r="E1515" s="21" t="s">
        <v>398</v>
      </c>
      <c r="F1515" s="22" t="s">
        <v>2674</v>
      </c>
      <c r="G1515" s="23">
        <v>433.7</v>
      </c>
      <c r="H1515" s="23">
        <v>0</v>
      </c>
      <c r="I1515" s="23">
        <v>0</v>
      </c>
      <c r="AG1515" s="41"/>
    </row>
    <row r="1516" spans="1:33" s="40" customFormat="1" ht="30" customHeight="1">
      <c r="A1516" s="17" t="s">
        <v>1441</v>
      </c>
      <c r="B1516" s="18">
        <v>4986163000146</v>
      </c>
      <c r="C1516" s="30" t="s">
        <v>2675</v>
      </c>
      <c r="D1516" s="20" t="s">
        <v>14</v>
      </c>
      <c r="E1516" s="21" t="s">
        <v>352</v>
      </c>
      <c r="F1516" s="22" t="s">
        <v>2676</v>
      </c>
      <c r="G1516" s="23">
        <v>6248</v>
      </c>
      <c r="H1516" s="23">
        <v>6248</v>
      </c>
      <c r="I1516" s="23">
        <v>6248</v>
      </c>
      <c r="AG1516" s="41"/>
    </row>
    <row r="1517" spans="1:33" s="40" customFormat="1" ht="30" customHeight="1">
      <c r="A1517" s="17" t="s">
        <v>1441</v>
      </c>
      <c r="B1517" s="18">
        <v>4986163000146</v>
      </c>
      <c r="C1517" s="30" t="s">
        <v>2677</v>
      </c>
      <c r="D1517" s="20" t="s">
        <v>14</v>
      </c>
      <c r="E1517" s="21" t="s">
        <v>352</v>
      </c>
      <c r="F1517" s="22" t="s">
        <v>2678</v>
      </c>
      <c r="G1517" s="23">
        <v>190147.58</v>
      </c>
      <c r="H1517" s="23">
        <v>190147.58</v>
      </c>
      <c r="I1517" s="23">
        <v>190147.58</v>
      </c>
      <c r="AG1517" s="41"/>
    </row>
    <row r="1518" spans="1:33" s="40" customFormat="1" ht="30" customHeight="1">
      <c r="A1518" s="17" t="s">
        <v>1441</v>
      </c>
      <c r="B1518" s="18">
        <v>4986163000146</v>
      </c>
      <c r="C1518" s="30" t="s">
        <v>2679</v>
      </c>
      <c r="D1518" s="20" t="s">
        <v>14</v>
      </c>
      <c r="E1518" s="21" t="s">
        <v>352</v>
      </c>
      <c r="F1518" s="22" t="s">
        <v>2680</v>
      </c>
      <c r="G1518" s="23">
        <v>408875.58</v>
      </c>
      <c r="H1518" s="23">
        <v>408875.58</v>
      </c>
      <c r="I1518" s="23">
        <v>408875.58</v>
      </c>
      <c r="AG1518" s="41"/>
    </row>
    <row r="1519" spans="1:33" s="40" customFormat="1" ht="30" customHeight="1">
      <c r="A1519" s="17" t="s">
        <v>1441</v>
      </c>
      <c r="B1519" s="18">
        <v>4986163000146</v>
      </c>
      <c r="C1519" s="30" t="s">
        <v>2681</v>
      </c>
      <c r="D1519" s="20" t="s">
        <v>14</v>
      </c>
      <c r="E1519" s="21" t="s">
        <v>352</v>
      </c>
      <c r="F1519" s="22" t="s">
        <v>2682</v>
      </c>
      <c r="G1519" s="23">
        <v>98.53</v>
      </c>
      <c r="H1519" s="23">
        <v>98.53</v>
      </c>
      <c r="I1519" s="23">
        <v>98.53</v>
      </c>
      <c r="AG1519" s="41"/>
    </row>
    <row r="1520" spans="1:33" s="40" customFormat="1" ht="30" customHeight="1">
      <c r="A1520" s="17" t="s">
        <v>216</v>
      </c>
      <c r="B1520" s="18">
        <v>23980958272</v>
      </c>
      <c r="C1520" s="30" t="s">
        <v>217</v>
      </c>
      <c r="D1520" s="20" t="s">
        <v>14</v>
      </c>
      <c r="E1520" s="21" t="s">
        <v>352</v>
      </c>
      <c r="F1520" s="22" t="s">
        <v>2683</v>
      </c>
      <c r="G1520" s="23">
        <v>1914.96</v>
      </c>
      <c r="H1520" s="23">
        <v>1914.96</v>
      </c>
      <c r="I1520" s="23">
        <v>1914.96</v>
      </c>
      <c r="AG1520" s="41"/>
    </row>
    <row r="1521" spans="1:33" s="40" customFormat="1" ht="30" customHeight="1">
      <c r="A1521" s="17" t="s">
        <v>2684</v>
      </c>
      <c r="B1521" s="18">
        <v>67475809900</v>
      </c>
      <c r="C1521" s="30" t="s">
        <v>217</v>
      </c>
      <c r="D1521" s="20" t="s">
        <v>14</v>
      </c>
      <c r="E1521" s="21" t="s">
        <v>352</v>
      </c>
      <c r="F1521" s="22" t="s">
        <v>2685</v>
      </c>
      <c r="G1521" s="23">
        <v>1125</v>
      </c>
      <c r="H1521" s="23">
        <v>1125</v>
      </c>
      <c r="I1521" s="23">
        <v>1125</v>
      </c>
      <c r="AG1521" s="41"/>
    </row>
    <row r="1522" spans="1:9" ht="16.5" customHeight="1">
      <c r="A1522" s="51" t="s">
        <v>2686</v>
      </c>
      <c r="B1522" s="52"/>
      <c r="C1522" s="53"/>
      <c r="D1522" s="54"/>
      <c r="E1522" s="54"/>
      <c r="F1522" s="55"/>
      <c r="G1522" s="56">
        <f>SUM(G7:G1521)</f>
        <v>246086567.53000078</v>
      </c>
      <c r="H1522" s="56">
        <f>SUM(H7:H1521)</f>
        <v>27911902.8</v>
      </c>
      <c r="I1522" s="56">
        <f>SUM(I7:I1521)</f>
        <v>217011424.17000064</v>
      </c>
    </row>
    <row r="1523" spans="1:9" ht="16.5" customHeight="1">
      <c r="A1523" s="57"/>
      <c r="B1523" s="58"/>
      <c r="C1523" s="59"/>
      <c r="D1523" s="60"/>
      <c r="E1523" s="61"/>
      <c r="F1523" s="62"/>
      <c r="G1523" s="63"/>
      <c r="H1523" s="63"/>
      <c r="I1523" s="63"/>
    </row>
    <row r="1524" spans="1:9" ht="16.5" customHeight="1">
      <c r="A1524" s="185" t="s">
        <v>0</v>
      </c>
      <c r="B1524" s="185"/>
      <c r="C1524" s="185"/>
      <c r="D1524" s="185"/>
      <c r="E1524" s="185"/>
      <c r="F1524" s="185"/>
      <c r="G1524" s="185"/>
      <c r="H1524" s="185"/>
      <c r="I1524" s="185"/>
    </row>
    <row r="1525" spans="1:9" ht="16.5" customHeight="1">
      <c r="A1525" s="188" t="s">
        <v>2687</v>
      </c>
      <c r="B1525" s="188"/>
      <c r="C1525" s="188"/>
      <c r="D1525" s="188"/>
      <c r="E1525" s="188"/>
      <c r="F1525" s="188"/>
      <c r="G1525" s="188"/>
      <c r="H1525" s="188"/>
      <c r="I1525" s="188"/>
    </row>
    <row r="1526" spans="1:9" ht="53.25" customHeight="1">
      <c r="A1526" s="64" t="s">
        <v>3</v>
      </c>
      <c r="B1526" s="10" t="s">
        <v>4</v>
      </c>
      <c r="C1526" s="65" t="s">
        <v>5</v>
      </c>
      <c r="D1526" s="66" t="s">
        <v>6</v>
      </c>
      <c r="E1526" s="66" t="s">
        <v>7</v>
      </c>
      <c r="F1526" s="64" t="s">
        <v>8</v>
      </c>
      <c r="G1526" s="64" t="s">
        <v>9</v>
      </c>
      <c r="H1526" s="64" t="s">
        <v>10</v>
      </c>
      <c r="I1526" s="67" t="s">
        <v>11</v>
      </c>
    </row>
    <row r="1527" spans="1:9" s="69" customFormat="1" ht="30" customHeight="1">
      <c r="A1527" s="17" t="s">
        <v>2688</v>
      </c>
      <c r="B1527" s="68">
        <v>34028316000375</v>
      </c>
      <c r="C1527" s="19" t="s">
        <v>2689</v>
      </c>
      <c r="D1527" s="20" t="s">
        <v>40</v>
      </c>
      <c r="E1527" s="21" t="s">
        <v>15</v>
      </c>
      <c r="F1527" s="22" t="s">
        <v>2690</v>
      </c>
      <c r="G1527" s="23">
        <v>0</v>
      </c>
      <c r="H1527" s="23">
        <v>0</v>
      </c>
      <c r="I1527" s="23">
        <f>3997.8+28.69</f>
        <v>4026.4900000000002</v>
      </c>
    </row>
    <row r="1528" spans="1:9" s="69" customFormat="1" ht="30" customHeight="1">
      <c r="A1528" s="17" t="s">
        <v>2691</v>
      </c>
      <c r="B1528" s="68">
        <v>3146650215</v>
      </c>
      <c r="C1528" s="19" t="s">
        <v>2692</v>
      </c>
      <c r="D1528" s="20" t="s">
        <v>14</v>
      </c>
      <c r="E1528" s="21" t="s">
        <v>15</v>
      </c>
      <c r="F1528" s="22" t="s">
        <v>2693</v>
      </c>
      <c r="G1528" s="23">
        <v>0</v>
      </c>
      <c r="H1528" s="23">
        <v>0</v>
      </c>
      <c r="I1528" s="23">
        <v>10386</v>
      </c>
    </row>
    <row r="1529" spans="1:9" s="69" customFormat="1" ht="45" customHeight="1">
      <c r="A1529" s="17" t="s">
        <v>2694</v>
      </c>
      <c r="B1529" s="68">
        <v>14402379000170</v>
      </c>
      <c r="C1529" s="19" t="s">
        <v>2695</v>
      </c>
      <c r="D1529" s="20" t="s">
        <v>14</v>
      </c>
      <c r="E1529" s="21" t="s">
        <v>15</v>
      </c>
      <c r="F1529" s="22" t="s">
        <v>2696</v>
      </c>
      <c r="G1529" s="23">
        <v>0</v>
      </c>
      <c r="H1529" s="23">
        <v>0</v>
      </c>
      <c r="I1529" s="23">
        <v>14000</v>
      </c>
    </row>
    <row r="1530" spans="1:9" s="69" customFormat="1" ht="30" customHeight="1">
      <c r="A1530" s="17" t="s">
        <v>2697</v>
      </c>
      <c r="B1530" s="68">
        <v>5828884000190</v>
      </c>
      <c r="C1530" s="19" t="s">
        <v>2698</v>
      </c>
      <c r="D1530" s="20" t="s">
        <v>14</v>
      </c>
      <c r="E1530" s="21" t="s">
        <v>15</v>
      </c>
      <c r="F1530" s="22" t="s">
        <v>2699</v>
      </c>
      <c r="G1530" s="23">
        <v>0</v>
      </c>
      <c r="H1530" s="23">
        <v>0</v>
      </c>
      <c r="I1530" s="23">
        <v>90000</v>
      </c>
    </row>
    <row r="1531" spans="1:9" s="69" customFormat="1" ht="30" customHeight="1">
      <c r="A1531" s="17" t="s">
        <v>2700</v>
      </c>
      <c r="B1531" s="68">
        <v>3300011800017</v>
      </c>
      <c r="C1531" s="19" t="s">
        <v>2701</v>
      </c>
      <c r="D1531" s="20" t="s">
        <v>14</v>
      </c>
      <c r="E1531" s="21" t="s">
        <v>960</v>
      </c>
      <c r="F1531" s="22" t="s">
        <v>2702</v>
      </c>
      <c r="G1531" s="23">
        <v>0</v>
      </c>
      <c r="H1531" s="23">
        <v>-93.63</v>
      </c>
      <c r="I1531" s="23">
        <f>24785.42-93.63</f>
        <v>24691.789999999997</v>
      </c>
    </row>
    <row r="1532" spans="1:9" s="69" customFormat="1" ht="41.25" customHeight="1">
      <c r="A1532" s="17" t="s">
        <v>2703</v>
      </c>
      <c r="B1532" s="68">
        <v>5206385000404</v>
      </c>
      <c r="C1532" s="19" t="s">
        <v>2704</v>
      </c>
      <c r="D1532" s="20" t="s">
        <v>40</v>
      </c>
      <c r="E1532" s="21" t="s">
        <v>398</v>
      </c>
      <c r="F1532" s="22" t="s">
        <v>2705</v>
      </c>
      <c r="G1532" s="23">
        <v>0</v>
      </c>
      <c r="H1532" s="23">
        <v>0</v>
      </c>
      <c r="I1532" s="23">
        <v>52334.1</v>
      </c>
    </row>
    <row r="1533" spans="1:9" s="69" customFormat="1" ht="41.25" customHeight="1">
      <c r="A1533" s="17" t="s">
        <v>2706</v>
      </c>
      <c r="B1533" s="68">
        <v>8219232000147</v>
      </c>
      <c r="C1533" s="19" t="s">
        <v>2707</v>
      </c>
      <c r="D1533" s="20" t="s">
        <v>40</v>
      </c>
      <c r="E1533" s="21" t="s">
        <v>398</v>
      </c>
      <c r="F1533" s="22" t="s">
        <v>2708</v>
      </c>
      <c r="G1533" s="23">
        <v>0</v>
      </c>
      <c r="H1533" s="23">
        <v>0</v>
      </c>
      <c r="I1533" s="23">
        <v>6474.99</v>
      </c>
    </row>
    <row r="1534" spans="1:9" s="69" customFormat="1" ht="45" customHeight="1">
      <c r="A1534" s="17" t="s">
        <v>2709</v>
      </c>
      <c r="B1534" s="68">
        <v>2341467000120</v>
      </c>
      <c r="C1534" s="19" t="s">
        <v>2710</v>
      </c>
      <c r="D1534" s="20" t="s">
        <v>14</v>
      </c>
      <c r="E1534" s="21" t="s">
        <v>29</v>
      </c>
      <c r="F1534" s="22" t="s">
        <v>2711</v>
      </c>
      <c r="G1534" s="23">
        <v>0</v>
      </c>
      <c r="H1534" s="23">
        <v>0</v>
      </c>
      <c r="I1534" s="23">
        <v>82757.97</v>
      </c>
    </row>
    <row r="1535" spans="1:9" s="69" customFormat="1" ht="45" customHeight="1">
      <c r="A1535" s="17" t="s">
        <v>2712</v>
      </c>
      <c r="B1535" s="68">
        <v>4407920000180</v>
      </c>
      <c r="C1535" s="19" t="s">
        <v>2713</v>
      </c>
      <c r="D1535" s="20" t="s">
        <v>14</v>
      </c>
      <c r="E1535" s="21" t="s">
        <v>402</v>
      </c>
      <c r="F1535" s="22" t="s">
        <v>2714</v>
      </c>
      <c r="G1535" s="23">
        <v>0</v>
      </c>
      <c r="H1535" s="23">
        <v>0</v>
      </c>
      <c r="I1535" s="23">
        <v>12403.13</v>
      </c>
    </row>
    <row r="1536" spans="1:9" s="69" customFormat="1" ht="45" customHeight="1">
      <c r="A1536" s="17" t="s">
        <v>2715</v>
      </c>
      <c r="B1536" s="68">
        <v>7244008000223</v>
      </c>
      <c r="C1536" s="19" t="s">
        <v>2716</v>
      </c>
      <c r="D1536" s="20" t="s">
        <v>40</v>
      </c>
      <c r="E1536" s="21" t="s">
        <v>398</v>
      </c>
      <c r="F1536" s="22" t="s">
        <v>2717</v>
      </c>
      <c r="G1536" s="23">
        <v>0</v>
      </c>
      <c r="H1536" s="23">
        <v>0</v>
      </c>
      <c r="I1536" s="23">
        <v>3333</v>
      </c>
    </row>
    <row r="1537" spans="1:9" s="69" customFormat="1" ht="45" customHeight="1">
      <c r="A1537" s="17" t="s">
        <v>2718</v>
      </c>
      <c r="B1537" s="68">
        <v>59456277000176</v>
      </c>
      <c r="C1537" s="19" t="s">
        <v>2719</v>
      </c>
      <c r="D1537" s="20" t="s">
        <v>14</v>
      </c>
      <c r="E1537" s="21" t="s">
        <v>29</v>
      </c>
      <c r="F1537" s="22" t="s">
        <v>2720</v>
      </c>
      <c r="G1537" s="23">
        <v>0</v>
      </c>
      <c r="H1537" s="23">
        <v>0</v>
      </c>
      <c r="I1537" s="23">
        <v>28256.52</v>
      </c>
    </row>
    <row r="1538" spans="1:9" s="69" customFormat="1" ht="45" customHeight="1">
      <c r="A1538" s="17" t="s">
        <v>2721</v>
      </c>
      <c r="B1538" s="68">
        <v>10602740000151</v>
      </c>
      <c r="C1538" s="19" t="s">
        <v>2722</v>
      </c>
      <c r="D1538" s="20" t="s">
        <v>40</v>
      </c>
      <c r="E1538" s="21" t="s">
        <v>398</v>
      </c>
      <c r="F1538" s="22" t="s">
        <v>2723</v>
      </c>
      <c r="G1538" s="23">
        <v>0</v>
      </c>
      <c r="H1538" s="23">
        <v>0</v>
      </c>
      <c r="I1538" s="23">
        <v>7077.77</v>
      </c>
    </row>
    <row r="1539" spans="1:9" s="69" customFormat="1" ht="60" customHeight="1">
      <c r="A1539" s="17" t="s">
        <v>2724</v>
      </c>
      <c r="B1539" s="68">
        <v>2809871000186</v>
      </c>
      <c r="C1539" s="19" t="s">
        <v>2725</v>
      </c>
      <c r="D1539" s="20" t="s">
        <v>40</v>
      </c>
      <c r="E1539" s="21" t="s">
        <v>55</v>
      </c>
      <c r="F1539" s="22" t="s">
        <v>2726</v>
      </c>
      <c r="G1539" s="23">
        <v>0</v>
      </c>
      <c r="H1539" s="23">
        <v>0</v>
      </c>
      <c r="I1539" s="23">
        <v>1900</v>
      </c>
    </row>
    <row r="1540" spans="1:9" s="69" customFormat="1" ht="45" customHeight="1">
      <c r="A1540" s="17" t="s">
        <v>2727</v>
      </c>
      <c r="B1540" s="68">
        <v>4561791000180</v>
      </c>
      <c r="C1540" s="19" t="s">
        <v>2728</v>
      </c>
      <c r="D1540" s="20" t="s">
        <v>40</v>
      </c>
      <c r="E1540" s="21" t="s">
        <v>55</v>
      </c>
      <c r="F1540" s="22" t="s">
        <v>2729</v>
      </c>
      <c r="G1540" s="23">
        <v>0</v>
      </c>
      <c r="H1540" s="23">
        <v>0</v>
      </c>
      <c r="I1540" s="23">
        <v>2211.2</v>
      </c>
    </row>
    <row r="1541" spans="1:9" s="69" customFormat="1" ht="45" customHeight="1">
      <c r="A1541" s="17" t="s">
        <v>2703</v>
      </c>
      <c r="B1541" s="68">
        <v>5206385000404</v>
      </c>
      <c r="C1541" s="19" t="s">
        <v>2730</v>
      </c>
      <c r="D1541" s="20" t="s">
        <v>40</v>
      </c>
      <c r="E1541" s="21" t="s">
        <v>398</v>
      </c>
      <c r="F1541" s="22" t="s">
        <v>2731</v>
      </c>
      <c r="G1541" s="23">
        <v>0</v>
      </c>
      <c r="H1541" s="23">
        <v>0</v>
      </c>
      <c r="I1541" s="23">
        <v>13955.76</v>
      </c>
    </row>
    <row r="1542" spans="1:9" s="69" customFormat="1" ht="30" customHeight="1">
      <c r="A1542" s="17" t="s">
        <v>2732</v>
      </c>
      <c r="B1542" s="68">
        <v>40432544000147</v>
      </c>
      <c r="C1542" s="19" t="s">
        <v>2733</v>
      </c>
      <c r="D1542" s="20" t="s">
        <v>40</v>
      </c>
      <c r="E1542" s="21" t="s">
        <v>55</v>
      </c>
      <c r="F1542" s="22" t="s">
        <v>2734</v>
      </c>
      <c r="G1542" s="23">
        <v>0</v>
      </c>
      <c r="H1542" s="23">
        <v>0</v>
      </c>
      <c r="I1542" s="23">
        <v>5359.86</v>
      </c>
    </row>
    <row r="1543" spans="1:9" s="69" customFormat="1" ht="49.5" customHeight="1">
      <c r="A1543" s="17" t="s">
        <v>57</v>
      </c>
      <c r="B1543" s="68">
        <v>12450296000121</v>
      </c>
      <c r="C1543" s="19" t="s">
        <v>2735</v>
      </c>
      <c r="D1543" s="20" t="s">
        <v>40</v>
      </c>
      <c r="E1543" s="21" t="s">
        <v>383</v>
      </c>
      <c r="F1543" s="22" t="s">
        <v>2736</v>
      </c>
      <c r="G1543" s="23">
        <v>0</v>
      </c>
      <c r="H1543" s="23">
        <v>0</v>
      </c>
      <c r="I1543" s="23">
        <v>4745.83</v>
      </c>
    </row>
    <row r="1544" spans="1:9" s="69" customFormat="1" ht="45" customHeight="1">
      <c r="A1544" s="17" t="s">
        <v>2737</v>
      </c>
      <c r="B1544" s="68">
        <v>3264927000127</v>
      </c>
      <c r="C1544" s="19" t="s">
        <v>2738</v>
      </c>
      <c r="D1544" s="20" t="s">
        <v>14</v>
      </c>
      <c r="E1544" s="21" t="s">
        <v>29</v>
      </c>
      <c r="F1544" s="22" t="s">
        <v>2739</v>
      </c>
      <c r="G1544" s="23">
        <v>0</v>
      </c>
      <c r="H1544" s="23">
        <v>0</v>
      </c>
      <c r="I1544" s="23">
        <f>2103.96+5498.32</f>
        <v>7602.28</v>
      </c>
    </row>
    <row r="1545" spans="1:9" s="69" customFormat="1" ht="45" customHeight="1">
      <c r="A1545" s="17" t="s">
        <v>2740</v>
      </c>
      <c r="B1545" s="68">
        <v>5889039000125</v>
      </c>
      <c r="C1545" s="19" t="s">
        <v>2741</v>
      </c>
      <c r="D1545" s="20" t="s">
        <v>40</v>
      </c>
      <c r="E1545" s="21" t="s">
        <v>398</v>
      </c>
      <c r="F1545" s="22" t="s">
        <v>2742</v>
      </c>
      <c r="G1545" s="23">
        <v>0</v>
      </c>
      <c r="H1545" s="23">
        <v>0</v>
      </c>
      <c r="I1545" s="23">
        <v>31000</v>
      </c>
    </row>
    <row r="1546" spans="1:9" s="69" customFormat="1" ht="45" customHeight="1">
      <c r="A1546" s="17" t="s">
        <v>2743</v>
      </c>
      <c r="B1546" s="68">
        <v>2558157000162</v>
      </c>
      <c r="C1546" s="19" t="s">
        <v>2744</v>
      </c>
      <c r="D1546" s="20" t="s">
        <v>40</v>
      </c>
      <c r="E1546" s="21" t="s">
        <v>398</v>
      </c>
      <c r="F1546" s="22" t="s">
        <v>2745</v>
      </c>
      <c r="G1546" s="23">
        <v>0</v>
      </c>
      <c r="H1546" s="23">
        <v>0</v>
      </c>
      <c r="I1546" s="23">
        <v>4254.37</v>
      </c>
    </row>
    <row r="1547" spans="1:9" s="69" customFormat="1" ht="45" customHeight="1">
      <c r="A1547" s="17" t="s">
        <v>2746</v>
      </c>
      <c r="B1547" s="68">
        <v>2037069000115</v>
      </c>
      <c r="C1547" s="19" t="s">
        <v>2747</v>
      </c>
      <c r="D1547" s="20" t="s">
        <v>40</v>
      </c>
      <c r="E1547" s="21" t="s">
        <v>55</v>
      </c>
      <c r="F1547" s="22" t="s">
        <v>2748</v>
      </c>
      <c r="G1547" s="23">
        <v>0</v>
      </c>
      <c r="H1547" s="23">
        <v>0</v>
      </c>
      <c r="I1547" s="23">
        <v>34905</v>
      </c>
    </row>
    <row r="1548" spans="1:9" s="69" customFormat="1" ht="30" customHeight="1">
      <c r="A1548" s="17" t="s">
        <v>2749</v>
      </c>
      <c r="B1548" s="68">
        <v>3023261000115</v>
      </c>
      <c r="C1548" s="19" t="s">
        <v>2750</v>
      </c>
      <c r="D1548" s="20" t="s">
        <v>40</v>
      </c>
      <c r="E1548" s="21" t="s">
        <v>41</v>
      </c>
      <c r="F1548" s="22" t="s">
        <v>2751</v>
      </c>
      <c r="G1548" s="23">
        <v>0</v>
      </c>
      <c r="H1548" s="23">
        <v>0</v>
      </c>
      <c r="I1548" s="23">
        <v>4760</v>
      </c>
    </row>
    <row r="1549" spans="1:9" s="69" customFormat="1" ht="43.5" customHeight="1">
      <c r="A1549" s="17" t="s">
        <v>2752</v>
      </c>
      <c r="B1549" s="70">
        <v>59104760000191</v>
      </c>
      <c r="C1549" s="30" t="s">
        <v>2753</v>
      </c>
      <c r="D1549" s="20" t="s">
        <v>40</v>
      </c>
      <c r="E1549" s="21" t="s">
        <v>398</v>
      </c>
      <c r="F1549" s="22" t="s">
        <v>2754</v>
      </c>
      <c r="G1549" s="23">
        <v>0</v>
      </c>
      <c r="H1549" s="23">
        <v>0</v>
      </c>
      <c r="I1549" s="23">
        <v>782500</v>
      </c>
    </row>
    <row r="1550" spans="1:9" s="69" customFormat="1" ht="30" customHeight="1">
      <c r="A1550" s="17" t="s">
        <v>2755</v>
      </c>
      <c r="B1550" s="68">
        <v>1134191000309</v>
      </c>
      <c r="C1550" s="19" t="s">
        <v>2756</v>
      </c>
      <c r="D1550" s="20" t="s">
        <v>40</v>
      </c>
      <c r="E1550" s="21" t="s">
        <v>398</v>
      </c>
      <c r="F1550" s="22" t="s">
        <v>2757</v>
      </c>
      <c r="G1550" s="23">
        <v>0</v>
      </c>
      <c r="H1550" s="23">
        <v>0</v>
      </c>
      <c r="I1550" s="23">
        <v>1213070.4</v>
      </c>
    </row>
    <row r="1551" spans="1:9" s="69" customFormat="1" ht="45" customHeight="1">
      <c r="A1551" s="17" t="s">
        <v>2758</v>
      </c>
      <c r="B1551" s="68">
        <v>28407393215</v>
      </c>
      <c r="C1551" s="19" t="s">
        <v>2759</v>
      </c>
      <c r="D1551" s="20" t="s">
        <v>14</v>
      </c>
      <c r="E1551" s="21" t="s">
        <v>15</v>
      </c>
      <c r="F1551" s="22" t="s">
        <v>2760</v>
      </c>
      <c r="G1551" s="23">
        <v>0</v>
      </c>
      <c r="H1551" s="23">
        <v>0</v>
      </c>
      <c r="I1551" s="23">
        <v>10000</v>
      </c>
    </row>
    <row r="1552" spans="1:9" s="69" customFormat="1" ht="45" customHeight="1">
      <c r="A1552" s="17" t="s">
        <v>2761</v>
      </c>
      <c r="B1552" s="68">
        <v>492578000102</v>
      </c>
      <c r="C1552" s="19" t="s">
        <v>2762</v>
      </c>
      <c r="D1552" s="20" t="s">
        <v>40</v>
      </c>
      <c r="E1552" s="21" t="s">
        <v>398</v>
      </c>
      <c r="F1552" s="22" t="s">
        <v>2763</v>
      </c>
      <c r="G1552" s="23">
        <v>0</v>
      </c>
      <c r="H1552" s="23">
        <v>0</v>
      </c>
      <c r="I1552" s="23">
        <v>5406.66</v>
      </c>
    </row>
    <row r="1553" spans="1:9" s="69" customFormat="1" ht="45" customHeight="1">
      <c r="A1553" s="17" t="s">
        <v>2764</v>
      </c>
      <c r="B1553" s="68">
        <v>1207219000129</v>
      </c>
      <c r="C1553" s="19" t="s">
        <v>2765</v>
      </c>
      <c r="D1553" s="20" t="s">
        <v>14</v>
      </c>
      <c r="E1553" s="21" t="s">
        <v>29</v>
      </c>
      <c r="F1553" s="22" t="s">
        <v>2766</v>
      </c>
      <c r="G1553" s="23">
        <v>0</v>
      </c>
      <c r="H1553" s="23">
        <v>0</v>
      </c>
      <c r="I1553" s="23">
        <v>115223</v>
      </c>
    </row>
    <row r="1554" spans="1:9" s="69" customFormat="1" ht="30" customHeight="1">
      <c r="A1554" s="17" t="s">
        <v>2691</v>
      </c>
      <c r="B1554" s="68">
        <v>3146650215</v>
      </c>
      <c r="C1554" s="19" t="s">
        <v>2767</v>
      </c>
      <c r="D1554" s="20" t="s">
        <v>14</v>
      </c>
      <c r="E1554" s="21" t="s">
        <v>15</v>
      </c>
      <c r="F1554" s="22" t="s">
        <v>2768</v>
      </c>
      <c r="G1554" s="23">
        <v>0</v>
      </c>
      <c r="H1554" s="23">
        <v>0</v>
      </c>
      <c r="I1554" s="23">
        <v>5475.93</v>
      </c>
    </row>
    <row r="1555" spans="1:9" s="69" customFormat="1" ht="30" customHeight="1">
      <c r="A1555" s="17" t="s">
        <v>2769</v>
      </c>
      <c r="B1555" s="68">
        <v>23032014000192</v>
      </c>
      <c r="C1555" s="19" t="s">
        <v>2770</v>
      </c>
      <c r="D1555" s="20" t="s">
        <v>40</v>
      </c>
      <c r="E1555" s="21" t="s">
        <v>383</v>
      </c>
      <c r="F1555" s="22" t="s">
        <v>2771</v>
      </c>
      <c r="G1555" s="23">
        <v>0</v>
      </c>
      <c r="H1555" s="23">
        <v>0</v>
      </c>
      <c r="I1555" s="23">
        <f>5630+8722</f>
        <v>14352</v>
      </c>
    </row>
    <row r="1556" spans="1:9" s="69" customFormat="1" ht="30" customHeight="1">
      <c r="A1556" s="17" t="s">
        <v>2769</v>
      </c>
      <c r="B1556" s="68">
        <v>23032014000192</v>
      </c>
      <c r="C1556" s="19" t="s">
        <v>2770</v>
      </c>
      <c r="D1556" s="20" t="s">
        <v>40</v>
      </c>
      <c r="E1556" s="21" t="s">
        <v>383</v>
      </c>
      <c r="F1556" s="22" t="s">
        <v>2772</v>
      </c>
      <c r="G1556" s="23">
        <v>0</v>
      </c>
      <c r="H1556" s="23">
        <v>0</v>
      </c>
      <c r="I1556" s="23">
        <v>1284.09</v>
      </c>
    </row>
    <row r="1557" spans="1:9" s="69" customFormat="1" ht="30" customHeight="1">
      <c r="A1557" s="17" t="s">
        <v>2773</v>
      </c>
      <c r="B1557" s="68">
        <v>5492370000107</v>
      </c>
      <c r="C1557" s="19" t="s">
        <v>2774</v>
      </c>
      <c r="D1557" s="20" t="s">
        <v>40</v>
      </c>
      <c r="E1557" s="21" t="s">
        <v>15</v>
      </c>
      <c r="F1557" s="22" t="s">
        <v>2775</v>
      </c>
      <c r="G1557" s="23">
        <v>0</v>
      </c>
      <c r="H1557" s="23">
        <v>0</v>
      </c>
      <c r="I1557" s="23">
        <v>3050.67</v>
      </c>
    </row>
    <row r="1558" spans="1:9" s="69" customFormat="1" ht="30" customHeight="1">
      <c r="A1558" s="17" t="s">
        <v>2776</v>
      </c>
      <c r="B1558" s="68">
        <v>4069015000167</v>
      </c>
      <c r="C1558" s="19" t="s">
        <v>2777</v>
      </c>
      <c r="D1558" s="20" t="s">
        <v>40</v>
      </c>
      <c r="E1558" s="21" t="s">
        <v>398</v>
      </c>
      <c r="F1558" s="22" t="s">
        <v>2778</v>
      </c>
      <c r="G1558" s="23">
        <v>0</v>
      </c>
      <c r="H1558" s="23">
        <v>0</v>
      </c>
      <c r="I1558" s="23">
        <v>3175.64</v>
      </c>
    </row>
    <row r="1559" spans="1:9" s="69" customFormat="1" ht="30" customHeight="1">
      <c r="A1559" s="17" t="s">
        <v>2779</v>
      </c>
      <c r="B1559" s="68">
        <v>1554285000175</v>
      </c>
      <c r="C1559" s="19" t="s">
        <v>2780</v>
      </c>
      <c r="D1559" s="20" t="s">
        <v>40</v>
      </c>
      <c r="E1559" s="21" t="s">
        <v>398</v>
      </c>
      <c r="F1559" s="22" t="s">
        <v>2781</v>
      </c>
      <c r="G1559" s="23">
        <v>0</v>
      </c>
      <c r="H1559" s="23">
        <v>0</v>
      </c>
      <c r="I1559" s="23">
        <v>12000</v>
      </c>
    </row>
    <row r="1560" spans="1:9" s="69" customFormat="1" ht="45" customHeight="1">
      <c r="A1560" s="17" t="s">
        <v>2709</v>
      </c>
      <c r="B1560" s="68">
        <v>2341467000120</v>
      </c>
      <c r="C1560" s="19" t="s">
        <v>2782</v>
      </c>
      <c r="D1560" s="20" t="s">
        <v>14</v>
      </c>
      <c r="E1560" s="21" t="s">
        <v>29</v>
      </c>
      <c r="F1560" s="22" t="s">
        <v>2783</v>
      </c>
      <c r="G1560" s="23">
        <v>0</v>
      </c>
      <c r="H1560" s="23">
        <v>0</v>
      </c>
      <c r="I1560" s="23">
        <v>982</v>
      </c>
    </row>
    <row r="1561" spans="1:9" s="69" customFormat="1" ht="45" customHeight="1">
      <c r="A1561" s="17" t="s">
        <v>2784</v>
      </c>
      <c r="B1561" s="68">
        <v>5047556000157</v>
      </c>
      <c r="C1561" s="19" t="s">
        <v>2785</v>
      </c>
      <c r="D1561" s="20" t="s">
        <v>40</v>
      </c>
      <c r="E1561" s="21" t="s">
        <v>398</v>
      </c>
      <c r="F1561" s="22" t="s">
        <v>2786</v>
      </c>
      <c r="G1561" s="23">
        <v>0</v>
      </c>
      <c r="H1561" s="23">
        <v>0</v>
      </c>
      <c r="I1561" s="23">
        <v>18850</v>
      </c>
    </row>
    <row r="1562" spans="1:9" s="69" customFormat="1" ht="30" customHeight="1">
      <c r="A1562" s="17" t="s">
        <v>2787</v>
      </c>
      <c r="B1562" s="68">
        <v>84468636000152</v>
      </c>
      <c r="C1562" s="19" t="s">
        <v>2788</v>
      </c>
      <c r="D1562" s="20" t="s">
        <v>14</v>
      </c>
      <c r="E1562" s="21" t="s">
        <v>15</v>
      </c>
      <c r="F1562" s="22" t="s">
        <v>2789</v>
      </c>
      <c r="G1562" s="23">
        <v>0</v>
      </c>
      <c r="H1562" s="23">
        <v>0</v>
      </c>
      <c r="I1562" s="23">
        <v>223833</v>
      </c>
    </row>
    <row r="1563" spans="1:9" s="69" customFormat="1" ht="47.25" customHeight="1">
      <c r="A1563" s="71" t="s">
        <v>2790</v>
      </c>
      <c r="B1563" s="70">
        <v>21425192000158</v>
      </c>
      <c r="C1563" s="30" t="s">
        <v>2791</v>
      </c>
      <c r="D1563" s="20" t="s">
        <v>40</v>
      </c>
      <c r="E1563" s="21" t="s">
        <v>398</v>
      </c>
      <c r="F1563" s="22" t="s">
        <v>2792</v>
      </c>
      <c r="G1563" s="23">
        <v>0</v>
      </c>
      <c r="H1563" s="23">
        <v>0</v>
      </c>
      <c r="I1563" s="23">
        <v>27900</v>
      </c>
    </row>
    <row r="1564" spans="1:9" s="69" customFormat="1" ht="30" customHeight="1">
      <c r="A1564" s="17" t="s">
        <v>2793</v>
      </c>
      <c r="B1564" s="68">
        <v>17207460000198</v>
      </c>
      <c r="C1564" s="19" t="s">
        <v>2794</v>
      </c>
      <c r="D1564" s="20" t="s">
        <v>40</v>
      </c>
      <c r="E1564" s="21" t="s">
        <v>41</v>
      </c>
      <c r="F1564" s="22" t="s">
        <v>2795</v>
      </c>
      <c r="G1564" s="23">
        <v>0</v>
      </c>
      <c r="H1564" s="23">
        <v>0</v>
      </c>
      <c r="I1564" s="23">
        <v>591.9</v>
      </c>
    </row>
    <row r="1565" spans="1:9" s="69" customFormat="1" ht="45" customHeight="1">
      <c r="A1565" s="17" t="s">
        <v>2796</v>
      </c>
      <c r="B1565" s="68">
        <v>7783832000170</v>
      </c>
      <c r="C1565" s="19" t="s">
        <v>2797</v>
      </c>
      <c r="D1565" s="20" t="s">
        <v>40</v>
      </c>
      <c r="E1565" s="21" t="s">
        <v>55</v>
      </c>
      <c r="F1565" s="22" t="s">
        <v>2798</v>
      </c>
      <c r="G1565" s="23">
        <v>0</v>
      </c>
      <c r="H1565" s="23">
        <v>0</v>
      </c>
      <c r="I1565" s="23">
        <v>114107.29</v>
      </c>
    </row>
    <row r="1566" spans="1:9" s="69" customFormat="1" ht="45" customHeight="1">
      <c r="A1566" s="17" t="s">
        <v>102</v>
      </c>
      <c r="B1566" s="68">
        <v>8219232000147</v>
      </c>
      <c r="C1566" s="19" t="s">
        <v>2799</v>
      </c>
      <c r="D1566" s="20" t="s">
        <v>40</v>
      </c>
      <c r="E1566" s="21" t="s">
        <v>398</v>
      </c>
      <c r="F1566" s="22" t="s">
        <v>2800</v>
      </c>
      <c r="G1566" s="23">
        <v>0</v>
      </c>
      <c r="H1566" s="23">
        <v>0</v>
      </c>
      <c r="I1566" s="23">
        <v>9600</v>
      </c>
    </row>
    <row r="1567" spans="1:9" s="69" customFormat="1" ht="45" customHeight="1">
      <c r="A1567" s="17" t="s">
        <v>2715</v>
      </c>
      <c r="B1567" s="68">
        <v>7244008000223</v>
      </c>
      <c r="C1567" s="19" t="s">
        <v>2801</v>
      </c>
      <c r="D1567" s="20" t="s">
        <v>40</v>
      </c>
      <c r="E1567" s="21" t="s">
        <v>398</v>
      </c>
      <c r="F1567" s="22" t="s">
        <v>2802</v>
      </c>
      <c r="G1567" s="23">
        <v>0</v>
      </c>
      <c r="H1567" s="23">
        <v>0</v>
      </c>
      <c r="I1567" s="23">
        <v>970.27</v>
      </c>
    </row>
    <row r="1568" spans="1:9" s="69" customFormat="1" ht="45" customHeight="1">
      <c r="A1568" s="17" t="s">
        <v>2700</v>
      </c>
      <c r="B1568" s="68">
        <v>33000118000179</v>
      </c>
      <c r="C1568" s="19" t="s">
        <v>2803</v>
      </c>
      <c r="D1568" s="20" t="s">
        <v>14</v>
      </c>
      <c r="E1568" s="21" t="s">
        <v>402</v>
      </c>
      <c r="F1568" s="22" t="s">
        <v>2804</v>
      </c>
      <c r="G1568" s="23">
        <v>0</v>
      </c>
      <c r="H1568" s="23">
        <v>0</v>
      </c>
      <c r="I1568" s="23">
        <f>21009.59+4758.85</f>
        <v>25768.440000000002</v>
      </c>
    </row>
    <row r="1569" spans="1:9" s="69" customFormat="1" ht="45" customHeight="1">
      <c r="A1569" s="17" t="s">
        <v>2805</v>
      </c>
      <c r="B1569" s="68">
        <v>3099582000101</v>
      </c>
      <c r="C1569" s="30" t="s">
        <v>2806</v>
      </c>
      <c r="D1569" s="20" t="s">
        <v>40</v>
      </c>
      <c r="E1569" s="21" t="s">
        <v>398</v>
      </c>
      <c r="F1569" s="22" t="s">
        <v>2807</v>
      </c>
      <c r="G1569" s="23">
        <v>0</v>
      </c>
      <c r="H1569" s="23">
        <v>0</v>
      </c>
      <c r="I1569" s="23">
        <v>3128.28</v>
      </c>
    </row>
    <row r="1570" spans="1:9" s="69" customFormat="1" ht="45" customHeight="1">
      <c r="A1570" s="17" t="s">
        <v>2808</v>
      </c>
      <c r="B1570" s="68">
        <v>7766048000154</v>
      </c>
      <c r="C1570" s="19" t="s">
        <v>2809</v>
      </c>
      <c r="D1570" s="20" t="s">
        <v>40</v>
      </c>
      <c r="E1570" s="21" t="s">
        <v>398</v>
      </c>
      <c r="F1570" s="22" t="s">
        <v>2810</v>
      </c>
      <c r="G1570" s="23">
        <v>0</v>
      </c>
      <c r="H1570" s="23">
        <v>0</v>
      </c>
      <c r="I1570" s="23">
        <v>9699.2</v>
      </c>
    </row>
    <row r="1571" spans="1:9" s="69" customFormat="1" ht="30" customHeight="1">
      <c r="A1571" s="17" t="s">
        <v>2811</v>
      </c>
      <c r="B1571" s="68">
        <v>14181341000115</v>
      </c>
      <c r="C1571" s="19" t="s">
        <v>2812</v>
      </c>
      <c r="D1571" s="20" t="s">
        <v>40</v>
      </c>
      <c r="E1571" s="21" t="s">
        <v>41</v>
      </c>
      <c r="F1571" s="22" t="s">
        <v>2813</v>
      </c>
      <c r="G1571" s="23">
        <v>0</v>
      </c>
      <c r="H1571" s="23">
        <v>0</v>
      </c>
      <c r="I1571" s="23">
        <v>6765.49</v>
      </c>
    </row>
    <row r="1572" spans="1:9" s="69" customFormat="1" ht="30" customHeight="1">
      <c r="A1572" s="17" t="s">
        <v>2814</v>
      </c>
      <c r="B1572" s="68">
        <v>26652936000190</v>
      </c>
      <c r="C1572" s="19" t="s">
        <v>2815</v>
      </c>
      <c r="D1572" s="20" t="s">
        <v>40</v>
      </c>
      <c r="E1572" s="21" t="s">
        <v>398</v>
      </c>
      <c r="F1572" s="22" t="s">
        <v>2816</v>
      </c>
      <c r="G1572" s="23">
        <v>0</v>
      </c>
      <c r="H1572" s="23">
        <v>0</v>
      </c>
      <c r="I1572" s="23">
        <v>34402.41</v>
      </c>
    </row>
    <row r="1573" spans="1:9" s="69" customFormat="1" ht="30" customHeight="1">
      <c r="A1573" s="17" t="s">
        <v>2817</v>
      </c>
      <c r="B1573" s="68">
        <v>27654503000137</v>
      </c>
      <c r="C1573" s="19" t="s">
        <v>2818</v>
      </c>
      <c r="D1573" s="20" t="s">
        <v>40</v>
      </c>
      <c r="E1573" s="21" t="s">
        <v>398</v>
      </c>
      <c r="F1573" s="22" t="s">
        <v>2819</v>
      </c>
      <c r="G1573" s="23">
        <v>0</v>
      </c>
      <c r="H1573" s="23">
        <v>0</v>
      </c>
      <c r="I1573" s="23">
        <v>7473.6</v>
      </c>
    </row>
    <row r="1574" spans="1:9" s="69" customFormat="1" ht="30" customHeight="1">
      <c r="A1574" s="17" t="s">
        <v>2820</v>
      </c>
      <c r="B1574" s="68">
        <v>84499755000172</v>
      </c>
      <c r="C1574" s="19" t="s">
        <v>2821</v>
      </c>
      <c r="D1574" s="20" t="s">
        <v>40</v>
      </c>
      <c r="E1574" s="21" t="s">
        <v>402</v>
      </c>
      <c r="F1574" s="22" t="s">
        <v>2822</v>
      </c>
      <c r="G1574" s="23">
        <v>0</v>
      </c>
      <c r="H1574" s="23">
        <v>0</v>
      </c>
      <c r="I1574" s="23">
        <v>145</v>
      </c>
    </row>
    <row r="1575" spans="1:9" s="69" customFormat="1" ht="41.25" customHeight="1">
      <c r="A1575" s="17" t="s">
        <v>2712</v>
      </c>
      <c r="B1575" s="68">
        <v>4407920000180</v>
      </c>
      <c r="C1575" s="19" t="s">
        <v>2823</v>
      </c>
      <c r="D1575" s="20" t="s">
        <v>14</v>
      </c>
      <c r="E1575" s="21" t="s">
        <v>402</v>
      </c>
      <c r="F1575" s="22" t="s">
        <v>2824</v>
      </c>
      <c r="G1575" s="23">
        <v>0</v>
      </c>
      <c r="H1575" s="23">
        <v>0</v>
      </c>
      <c r="I1575" s="23">
        <v>3824.28</v>
      </c>
    </row>
    <row r="1576" spans="1:9" s="69" customFormat="1" ht="42.75" customHeight="1">
      <c r="A1576" s="17" t="s">
        <v>2712</v>
      </c>
      <c r="B1576" s="68">
        <v>4407920000180</v>
      </c>
      <c r="C1576" s="19" t="s">
        <v>2823</v>
      </c>
      <c r="D1576" s="20" t="s">
        <v>14</v>
      </c>
      <c r="E1576" s="21" t="s">
        <v>402</v>
      </c>
      <c r="F1576" s="22" t="s">
        <v>2825</v>
      </c>
      <c r="G1576" s="23">
        <v>0</v>
      </c>
      <c r="H1576" s="23">
        <v>0</v>
      </c>
      <c r="I1576" s="23">
        <v>3272.46</v>
      </c>
    </row>
    <row r="1577" spans="1:9" s="69" customFormat="1" ht="28.5" customHeight="1">
      <c r="A1577" s="17" t="s">
        <v>2715</v>
      </c>
      <c r="B1577" s="68">
        <v>7244008000223</v>
      </c>
      <c r="C1577" s="19" t="s">
        <v>2826</v>
      </c>
      <c r="D1577" s="20" t="s">
        <v>40</v>
      </c>
      <c r="E1577" s="21" t="s">
        <v>398</v>
      </c>
      <c r="F1577" s="22" t="s">
        <v>2827</v>
      </c>
      <c r="G1577" s="23">
        <v>0</v>
      </c>
      <c r="H1577" s="23">
        <v>0</v>
      </c>
      <c r="I1577" s="23">
        <v>10211.6</v>
      </c>
    </row>
    <row r="1578" spans="1:9" s="69" customFormat="1" ht="28.5" customHeight="1">
      <c r="A1578" s="17" t="s">
        <v>2828</v>
      </c>
      <c r="B1578" s="68">
        <v>1742429000117</v>
      </c>
      <c r="C1578" s="30" t="s">
        <v>2829</v>
      </c>
      <c r="D1578" s="20" t="s">
        <v>40</v>
      </c>
      <c r="E1578" s="21" t="s">
        <v>398</v>
      </c>
      <c r="F1578" s="22" t="s">
        <v>2830</v>
      </c>
      <c r="G1578" s="23">
        <v>0</v>
      </c>
      <c r="H1578" s="23">
        <v>0</v>
      </c>
      <c r="I1578" s="23">
        <v>10000</v>
      </c>
    </row>
    <row r="1579" spans="1:9" s="69" customFormat="1" ht="33.75" customHeight="1">
      <c r="A1579" s="72" t="s">
        <v>2831</v>
      </c>
      <c r="B1579" s="68">
        <v>10190265000153</v>
      </c>
      <c r="C1579" s="19" t="s">
        <v>2832</v>
      </c>
      <c r="D1579" s="20" t="s">
        <v>40</v>
      </c>
      <c r="E1579" s="21" t="s">
        <v>398</v>
      </c>
      <c r="F1579" s="22" t="s">
        <v>2833</v>
      </c>
      <c r="G1579" s="23">
        <v>0</v>
      </c>
      <c r="H1579" s="23">
        <v>0</v>
      </c>
      <c r="I1579" s="23">
        <v>10302</v>
      </c>
    </row>
    <row r="1580" spans="1:9" s="69" customFormat="1" ht="37.5" customHeight="1">
      <c r="A1580" s="17" t="s">
        <v>2834</v>
      </c>
      <c r="B1580" s="68">
        <v>21128750000113</v>
      </c>
      <c r="C1580" s="19" t="s">
        <v>2835</v>
      </c>
      <c r="D1580" s="20" t="s">
        <v>40</v>
      </c>
      <c r="E1580" s="21" t="s">
        <v>398</v>
      </c>
      <c r="F1580" s="22" t="s">
        <v>2836</v>
      </c>
      <c r="G1580" s="23">
        <v>0</v>
      </c>
      <c r="H1580" s="23">
        <v>0</v>
      </c>
      <c r="I1580" s="23">
        <v>10099.33</v>
      </c>
    </row>
    <row r="1581" spans="1:9" s="69" customFormat="1" ht="32.25" customHeight="1">
      <c r="A1581" s="17" t="s">
        <v>2837</v>
      </c>
      <c r="B1581" s="68">
        <v>22801116000162</v>
      </c>
      <c r="C1581" s="19" t="s">
        <v>2835</v>
      </c>
      <c r="D1581" s="20" t="s">
        <v>40</v>
      </c>
      <c r="E1581" s="21" t="s">
        <v>398</v>
      </c>
      <c r="F1581" s="22" t="s">
        <v>2838</v>
      </c>
      <c r="G1581" s="23">
        <v>0</v>
      </c>
      <c r="H1581" s="23">
        <v>0</v>
      </c>
      <c r="I1581" s="23">
        <v>6000</v>
      </c>
    </row>
    <row r="1582" spans="1:9" s="69" customFormat="1" ht="47.25" customHeight="1">
      <c r="A1582" s="17" t="s">
        <v>2839</v>
      </c>
      <c r="B1582" s="68">
        <v>1259682000114</v>
      </c>
      <c r="C1582" s="73" t="s">
        <v>2840</v>
      </c>
      <c r="D1582" s="20" t="s">
        <v>40</v>
      </c>
      <c r="E1582" s="21" t="s">
        <v>398</v>
      </c>
      <c r="F1582" s="22" t="s">
        <v>2841</v>
      </c>
      <c r="G1582" s="23">
        <v>0</v>
      </c>
      <c r="H1582" s="23">
        <v>0</v>
      </c>
      <c r="I1582" s="23">
        <v>10328.11</v>
      </c>
    </row>
    <row r="1583" spans="1:9" s="69" customFormat="1" ht="48.75" customHeight="1">
      <c r="A1583" s="17" t="s">
        <v>2749</v>
      </c>
      <c r="B1583" s="68">
        <v>3023261000115</v>
      </c>
      <c r="C1583" s="19" t="s">
        <v>2842</v>
      </c>
      <c r="D1583" s="20" t="s">
        <v>14</v>
      </c>
      <c r="E1583" s="21" t="s">
        <v>402</v>
      </c>
      <c r="F1583" s="22" t="s">
        <v>2843</v>
      </c>
      <c r="G1583" s="23">
        <v>0</v>
      </c>
      <c r="H1583" s="23">
        <v>0</v>
      </c>
      <c r="I1583" s="23">
        <v>396</v>
      </c>
    </row>
    <row r="1584" spans="1:9" s="69" customFormat="1" ht="37.5" customHeight="1">
      <c r="A1584" s="17" t="s">
        <v>2844</v>
      </c>
      <c r="B1584" s="68">
        <v>7986747000100</v>
      </c>
      <c r="C1584" s="19" t="s">
        <v>2845</v>
      </c>
      <c r="D1584" s="20" t="s">
        <v>40</v>
      </c>
      <c r="E1584" s="21" t="s">
        <v>398</v>
      </c>
      <c r="F1584" s="22" t="s">
        <v>2846</v>
      </c>
      <c r="G1584" s="23">
        <v>0</v>
      </c>
      <c r="H1584" s="23">
        <v>0</v>
      </c>
      <c r="I1584" s="23">
        <v>18900</v>
      </c>
    </row>
    <row r="1585" spans="1:9" s="69" customFormat="1" ht="37.5" customHeight="1">
      <c r="A1585" s="17" t="s">
        <v>2784</v>
      </c>
      <c r="B1585" s="68">
        <v>5047556000157</v>
      </c>
      <c r="C1585" s="19" t="s">
        <v>2835</v>
      </c>
      <c r="D1585" s="20" t="s">
        <v>40</v>
      </c>
      <c r="E1585" s="21" t="s">
        <v>398</v>
      </c>
      <c r="F1585" s="22" t="s">
        <v>2847</v>
      </c>
      <c r="G1585" s="23">
        <v>0</v>
      </c>
      <c r="H1585" s="23">
        <v>0</v>
      </c>
      <c r="I1585" s="23">
        <v>4045.9</v>
      </c>
    </row>
    <row r="1586" spans="1:9" s="69" customFormat="1" ht="37.5" customHeight="1">
      <c r="A1586" s="17" t="s">
        <v>2848</v>
      </c>
      <c r="B1586" s="68">
        <v>84111020000120</v>
      </c>
      <c r="C1586" s="30" t="s">
        <v>2849</v>
      </c>
      <c r="D1586" s="20" t="s">
        <v>40</v>
      </c>
      <c r="E1586" s="21" t="s">
        <v>398</v>
      </c>
      <c r="F1586" s="22" t="s">
        <v>2850</v>
      </c>
      <c r="G1586" s="23">
        <v>0</v>
      </c>
      <c r="H1586" s="23">
        <v>0</v>
      </c>
      <c r="I1586" s="23">
        <v>79186.68</v>
      </c>
    </row>
    <row r="1587" spans="1:9" s="69" customFormat="1" ht="37.5" customHeight="1">
      <c r="A1587" s="17" t="s">
        <v>2851</v>
      </c>
      <c r="B1587" s="68">
        <v>21634385000119</v>
      </c>
      <c r="C1587" s="19" t="s">
        <v>2852</v>
      </c>
      <c r="D1587" s="20" t="s">
        <v>40</v>
      </c>
      <c r="E1587" s="21" t="s">
        <v>398</v>
      </c>
      <c r="F1587" s="22" t="s">
        <v>2853</v>
      </c>
      <c r="G1587" s="23">
        <v>0</v>
      </c>
      <c r="H1587" s="23">
        <v>0</v>
      </c>
      <c r="I1587" s="23">
        <v>42647.22</v>
      </c>
    </row>
    <row r="1588" spans="1:9" s="69" customFormat="1" ht="47.25" customHeight="1">
      <c r="A1588" s="17" t="s">
        <v>2854</v>
      </c>
      <c r="B1588" s="68">
        <v>8208008000150</v>
      </c>
      <c r="C1588" s="19" t="s">
        <v>2855</v>
      </c>
      <c r="D1588" s="20" t="s">
        <v>40</v>
      </c>
      <c r="E1588" s="21" t="s">
        <v>398</v>
      </c>
      <c r="F1588" s="22" t="s">
        <v>2856</v>
      </c>
      <c r="G1588" s="23">
        <v>0</v>
      </c>
      <c r="H1588" s="23">
        <v>0</v>
      </c>
      <c r="I1588" s="23">
        <v>6949.9</v>
      </c>
    </row>
    <row r="1589" spans="1:9" s="69" customFormat="1" ht="47.25" customHeight="1">
      <c r="A1589" s="74" t="s">
        <v>2857</v>
      </c>
      <c r="B1589" s="68">
        <v>2176635000170</v>
      </c>
      <c r="C1589" s="19" t="s">
        <v>2858</v>
      </c>
      <c r="D1589" s="20" t="s">
        <v>40</v>
      </c>
      <c r="E1589" s="21" t="s">
        <v>398</v>
      </c>
      <c r="F1589" s="22" t="s">
        <v>2859</v>
      </c>
      <c r="G1589" s="23">
        <v>0</v>
      </c>
      <c r="H1589" s="23">
        <v>0</v>
      </c>
      <c r="I1589" s="23">
        <v>2160</v>
      </c>
    </row>
    <row r="1590" spans="1:9" s="69" customFormat="1" ht="38.25" customHeight="1">
      <c r="A1590" s="17" t="s">
        <v>2784</v>
      </c>
      <c r="B1590" s="68">
        <v>5047556000157</v>
      </c>
      <c r="C1590" s="19" t="s">
        <v>2835</v>
      </c>
      <c r="D1590" s="20" t="s">
        <v>40</v>
      </c>
      <c r="E1590" s="21" t="s">
        <v>398</v>
      </c>
      <c r="F1590" s="22" t="s">
        <v>2860</v>
      </c>
      <c r="G1590" s="23">
        <v>0</v>
      </c>
      <c r="H1590" s="23">
        <v>0</v>
      </c>
      <c r="I1590" s="23">
        <v>3648.68</v>
      </c>
    </row>
    <row r="1591" spans="1:9" s="69" customFormat="1" ht="38.25" customHeight="1">
      <c r="A1591" s="17" t="s">
        <v>2784</v>
      </c>
      <c r="B1591" s="68">
        <v>5047556000157</v>
      </c>
      <c r="C1591" s="19" t="s">
        <v>2835</v>
      </c>
      <c r="D1591" s="20" t="s">
        <v>40</v>
      </c>
      <c r="E1591" s="21" t="s">
        <v>398</v>
      </c>
      <c r="F1591" s="22" t="s">
        <v>2861</v>
      </c>
      <c r="G1591" s="23">
        <v>0</v>
      </c>
      <c r="H1591" s="23">
        <v>0</v>
      </c>
      <c r="I1591" s="23">
        <v>2955.26</v>
      </c>
    </row>
    <row r="1592" spans="1:9" s="69" customFormat="1" ht="30" customHeight="1">
      <c r="A1592" s="17" t="s">
        <v>2862</v>
      </c>
      <c r="B1592" s="68">
        <v>16911267000170</v>
      </c>
      <c r="C1592" s="19" t="s">
        <v>2835</v>
      </c>
      <c r="D1592" s="20" t="s">
        <v>40</v>
      </c>
      <c r="E1592" s="21" t="s">
        <v>41</v>
      </c>
      <c r="F1592" s="22" t="s">
        <v>2863</v>
      </c>
      <c r="G1592" s="23">
        <v>0</v>
      </c>
      <c r="H1592" s="23">
        <v>0</v>
      </c>
      <c r="I1592" s="23">
        <v>5182.43</v>
      </c>
    </row>
    <row r="1593" spans="1:9" s="69" customFormat="1" ht="45" customHeight="1">
      <c r="A1593" s="17" t="s">
        <v>2864</v>
      </c>
      <c r="B1593" s="68">
        <v>9516788000168</v>
      </c>
      <c r="C1593" s="19" t="s">
        <v>2865</v>
      </c>
      <c r="D1593" s="20" t="s">
        <v>14</v>
      </c>
      <c r="E1593" s="21" t="s">
        <v>2866</v>
      </c>
      <c r="F1593" s="22" t="s">
        <v>2867</v>
      </c>
      <c r="G1593" s="23">
        <v>0</v>
      </c>
      <c r="H1593" s="23">
        <v>0</v>
      </c>
      <c r="I1593" s="23">
        <f>872016.02+569164.07+10000</f>
        <v>1451180.0899999999</v>
      </c>
    </row>
    <row r="1594" spans="1:9" s="69" customFormat="1" ht="30" customHeight="1">
      <c r="A1594" s="17" t="s">
        <v>2864</v>
      </c>
      <c r="B1594" s="68">
        <v>9516788000168</v>
      </c>
      <c r="C1594" s="19" t="s">
        <v>2868</v>
      </c>
      <c r="D1594" s="20" t="s">
        <v>40</v>
      </c>
      <c r="E1594" s="21" t="s">
        <v>383</v>
      </c>
      <c r="F1594" s="22" t="s">
        <v>2869</v>
      </c>
      <c r="G1594" s="23">
        <v>0</v>
      </c>
      <c r="H1594" s="23">
        <v>0</v>
      </c>
      <c r="I1594" s="23">
        <v>446911.17</v>
      </c>
    </row>
    <row r="1595" spans="1:9" s="69" customFormat="1" ht="45" customHeight="1">
      <c r="A1595" s="74" t="s">
        <v>2870</v>
      </c>
      <c r="B1595" s="68">
        <v>22238694000132</v>
      </c>
      <c r="C1595" s="30" t="s">
        <v>2871</v>
      </c>
      <c r="D1595" s="20" t="s">
        <v>40</v>
      </c>
      <c r="E1595" s="21" t="s">
        <v>398</v>
      </c>
      <c r="F1595" s="22" t="s">
        <v>2872</v>
      </c>
      <c r="G1595" s="23">
        <v>0</v>
      </c>
      <c r="H1595" s="23">
        <v>0</v>
      </c>
      <c r="I1595" s="23">
        <v>7080</v>
      </c>
    </row>
    <row r="1596" spans="1:9" s="69" customFormat="1" ht="30" customHeight="1">
      <c r="A1596" s="17" t="s">
        <v>2873</v>
      </c>
      <c r="B1596" s="68">
        <v>57142978000105</v>
      </c>
      <c r="C1596" s="19" t="s">
        <v>2874</v>
      </c>
      <c r="D1596" s="20" t="s">
        <v>40</v>
      </c>
      <c r="E1596" s="21" t="s">
        <v>398</v>
      </c>
      <c r="F1596" s="22" t="s">
        <v>2875</v>
      </c>
      <c r="G1596" s="23">
        <v>0</v>
      </c>
      <c r="H1596" s="23">
        <v>0</v>
      </c>
      <c r="I1596" s="23">
        <v>13900</v>
      </c>
    </row>
    <row r="1597" spans="1:9" s="69" customFormat="1" ht="30" customHeight="1">
      <c r="A1597" s="17" t="s">
        <v>2828</v>
      </c>
      <c r="B1597" s="68">
        <v>1742429000117</v>
      </c>
      <c r="C1597" s="19" t="s">
        <v>2876</v>
      </c>
      <c r="D1597" s="20" t="s">
        <v>40</v>
      </c>
      <c r="E1597" s="21" t="s">
        <v>41</v>
      </c>
      <c r="F1597" s="22" t="s">
        <v>2877</v>
      </c>
      <c r="G1597" s="23">
        <v>0</v>
      </c>
      <c r="H1597" s="23">
        <v>0</v>
      </c>
      <c r="I1597" s="23">
        <v>5320</v>
      </c>
    </row>
    <row r="1598" spans="1:9" s="69" customFormat="1" ht="30" customHeight="1">
      <c r="A1598" s="17" t="s">
        <v>2878</v>
      </c>
      <c r="B1598" s="68">
        <v>5491663000170</v>
      </c>
      <c r="C1598" s="19" t="s">
        <v>2879</v>
      </c>
      <c r="D1598" s="20" t="s">
        <v>40</v>
      </c>
      <c r="E1598" s="21" t="s">
        <v>398</v>
      </c>
      <c r="F1598" s="22" t="s">
        <v>2880</v>
      </c>
      <c r="G1598" s="23">
        <v>0</v>
      </c>
      <c r="H1598" s="23">
        <v>0</v>
      </c>
      <c r="I1598" s="23">
        <v>1960</v>
      </c>
    </row>
    <row r="1599" spans="1:9" s="69" customFormat="1" ht="42" customHeight="1">
      <c r="A1599" s="17" t="s">
        <v>2881</v>
      </c>
      <c r="B1599" s="68">
        <v>4003942000184</v>
      </c>
      <c r="C1599" s="19" t="s">
        <v>2882</v>
      </c>
      <c r="D1599" s="20" t="s">
        <v>40</v>
      </c>
      <c r="E1599" s="21" t="s">
        <v>398</v>
      </c>
      <c r="F1599" s="22" t="s">
        <v>2883</v>
      </c>
      <c r="G1599" s="23">
        <v>0</v>
      </c>
      <c r="H1599" s="23">
        <v>0</v>
      </c>
      <c r="I1599" s="23">
        <v>625.2</v>
      </c>
    </row>
    <row r="1600" spans="1:9" s="69" customFormat="1" ht="30" customHeight="1">
      <c r="A1600" s="17" t="s">
        <v>2878</v>
      </c>
      <c r="B1600" s="68">
        <v>5491663000170</v>
      </c>
      <c r="C1600" s="19" t="s">
        <v>2884</v>
      </c>
      <c r="D1600" s="20" t="s">
        <v>40</v>
      </c>
      <c r="E1600" s="21" t="s">
        <v>41</v>
      </c>
      <c r="F1600" s="22" t="s">
        <v>2885</v>
      </c>
      <c r="G1600" s="23">
        <v>0</v>
      </c>
      <c r="H1600" s="23">
        <v>0</v>
      </c>
      <c r="I1600" s="23">
        <v>874</v>
      </c>
    </row>
    <row r="1601" spans="1:9" s="69" customFormat="1" ht="30" customHeight="1">
      <c r="A1601" s="17" t="s">
        <v>2886</v>
      </c>
      <c r="B1601" s="68">
        <v>13014296000141</v>
      </c>
      <c r="C1601" s="19" t="s">
        <v>2887</v>
      </c>
      <c r="D1601" s="20" t="s">
        <v>40</v>
      </c>
      <c r="E1601" s="21" t="s">
        <v>398</v>
      </c>
      <c r="F1601" s="22" t="s">
        <v>2888</v>
      </c>
      <c r="G1601" s="23">
        <v>0</v>
      </c>
      <c r="H1601" s="23">
        <v>0</v>
      </c>
      <c r="I1601" s="23">
        <v>238</v>
      </c>
    </row>
    <row r="1602" spans="1:9" s="69" customFormat="1" ht="45" customHeight="1">
      <c r="A1602" s="17" t="s">
        <v>2796</v>
      </c>
      <c r="B1602" s="68">
        <v>7783832000170</v>
      </c>
      <c r="C1602" s="19" t="s">
        <v>2889</v>
      </c>
      <c r="D1602" s="20" t="s">
        <v>40</v>
      </c>
      <c r="E1602" s="21" t="s">
        <v>55</v>
      </c>
      <c r="F1602" s="22" t="s">
        <v>2890</v>
      </c>
      <c r="G1602" s="23">
        <v>0</v>
      </c>
      <c r="H1602" s="23">
        <v>0</v>
      </c>
      <c r="I1602" s="23">
        <v>30131.86</v>
      </c>
    </row>
    <row r="1603" spans="1:9" s="69" customFormat="1" ht="30" customHeight="1">
      <c r="A1603" s="17" t="s">
        <v>2700</v>
      </c>
      <c r="B1603" s="68">
        <v>33000118000179</v>
      </c>
      <c r="C1603" s="19" t="s">
        <v>2891</v>
      </c>
      <c r="D1603" s="20" t="s">
        <v>14</v>
      </c>
      <c r="E1603" s="21" t="s">
        <v>29</v>
      </c>
      <c r="F1603" s="22" t="s">
        <v>2892</v>
      </c>
      <c r="G1603" s="23">
        <v>0</v>
      </c>
      <c r="H1603" s="23">
        <v>0</v>
      </c>
      <c r="I1603" s="23">
        <v>15252.37</v>
      </c>
    </row>
    <row r="1604" spans="1:9" s="69" customFormat="1" ht="30" customHeight="1">
      <c r="A1604" s="17" t="s">
        <v>2886</v>
      </c>
      <c r="B1604" s="68">
        <v>13014296000141</v>
      </c>
      <c r="C1604" s="19" t="s">
        <v>2893</v>
      </c>
      <c r="D1604" s="20" t="s">
        <v>40</v>
      </c>
      <c r="E1604" s="21" t="s">
        <v>398</v>
      </c>
      <c r="F1604" s="22" t="s">
        <v>2894</v>
      </c>
      <c r="G1604" s="23">
        <v>0</v>
      </c>
      <c r="H1604" s="23">
        <v>0</v>
      </c>
      <c r="I1604" s="23">
        <v>3600</v>
      </c>
    </row>
    <row r="1605" spans="1:9" s="69" customFormat="1" ht="42" customHeight="1">
      <c r="A1605" s="17" t="s">
        <v>2895</v>
      </c>
      <c r="B1605" s="68">
        <v>10807978000113</v>
      </c>
      <c r="C1605" s="30" t="s">
        <v>2896</v>
      </c>
      <c r="D1605" s="20" t="s">
        <v>40</v>
      </c>
      <c r="E1605" s="21" t="s">
        <v>398</v>
      </c>
      <c r="F1605" s="22" t="s">
        <v>2897</v>
      </c>
      <c r="G1605" s="23">
        <v>0</v>
      </c>
      <c r="H1605" s="23">
        <v>0</v>
      </c>
      <c r="I1605" s="23">
        <v>1718.7</v>
      </c>
    </row>
    <row r="1606" spans="1:9" s="69" customFormat="1" ht="30" customHeight="1">
      <c r="A1606" s="17" t="s">
        <v>2898</v>
      </c>
      <c r="B1606" s="68">
        <v>12044080000166</v>
      </c>
      <c r="C1606" s="19" t="s">
        <v>2899</v>
      </c>
      <c r="D1606" s="20" t="s">
        <v>40</v>
      </c>
      <c r="E1606" s="21" t="s">
        <v>41</v>
      </c>
      <c r="F1606" s="22" t="s">
        <v>2900</v>
      </c>
      <c r="G1606" s="23">
        <v>0</v>
      </c>
      <c r="H1606" s="23">
        <v>0</v>
      </c>
      <c r="I1606" s="23">
        <v>1503.3</v>
      </c>
    </row>
    <row r="1607" spans="1:9" s="69" customFormat="1" ht="30" customHeight="1">
      <c r="A1607" s="17" t="s">
        <v>2898</v>
      </c>
      <c r="B1607" s="68">
        <v>12044080000166</v>
      </c>
      <c r="C1607" s="19" t="s">
        <v>2899</v>
      </c>
      <c r="D1607" s="20" t="s">
        <v>40</v>
      </c>
      <c r="E1607" s="21" t="s">
        <v>41</v>
      </c>
      <c r="F1607" s="22" t="s">
        <v>2901</v>
      </c>
      <c r="G1607" s="23">
        <v>0</v>
      </c>
      <c r="H1607" s="23">
        <v>0</v>
      </c>
      <c r="I1607" s="23">
        <v>1838.85</v>
      </c>
    </row>
    <row r="1608" spans="1:9" s="69" customFormat="1" ht="30" customHeight="1">
      <c r="A1608" s="17" t="s">
        <v>2886</v>
      </c>
      <c r="B1608" s="68">
        <v>13014296000141</v>
      </c>
      <c r="C1608" s="19" t="s">
        <v>2902</v>
      </c>
      <c r="D1608" s="20" t="s">
        <v>40</v>
      </c>
      <c r="E1608" s="21" t="s">
        <v>398</v>
      </c>
      <c r="F1608" s="22" t="s">
        <v>2903</v>
      </c>
      <c r="G1608" s="23">
        <v>0</v>
      </c>
      <c r="H1608" s="23">
        <v>0</v>
      </c>
      <c r="I1608" s="23">
        <v>6750</v>
      </c>
    </row>
    <row r="1609" spans="1:9" s="69" customFormat="1" ht="45" customHeight="1">
      <c r="A1609" s="17" t="s">
        <v>2904</v>
      </c>
      <c r="B1609" s="68">
        <v>3328413000198</v>
      </c>
      <c r="C1609" s="19" t="s">
        <v>2905</v>
      </c>
      <c r="D1609" s="20" t="s">
        <v>40</v>
      </c>
      <c r="E1609" s="21" t="s">
        <v>41</v>
      </c>
      <c r="F1609" s="22" t="s">
        <v>2906</v>
      </c>
      <c r="G1609" s="23">
        <v>0</v>
      </c>
      <c r="H1609" s="23">
        <v>0</v>
      </c>
      <c r="I1609" s="23">
        <v>4240</v>
      </c>
    </row>
    <row r="1610" spans="1:9" s="69" customFormat="1" ht="45" customHeight="1">
      <c r="A1610" s="17" t="s">
        <v>2907</v>
      </c>
      <c r="B1610" s="68">
        <v>8228010000433</v>
      </c>
      <c r="C1610" s="19" t="s">
        <v>2908</v>
      </c>
      <c r="D1610" s="20" t="s">
        <v>40</v>
      </c>
      <c r="E1610" s="21" t="s">
        <v>398</v>
      </c>
      <c r="F1610" s="22" t="s">
        <v>2909</v>
      </c>
      <c r="G1610" s="23">
        <v>0</v>
      </c>
      <c r="H1610" s="23">
        <v>0</v>
      </c>
      <c r="I1610" s="23">
        <v>29366.25</v>
      </c>
    </row>
    <row r="1611" spans="1:9" s="69" customFormat="1" ht="45" customHeight="1">
      <c r="A1611" s="17" t="s">
        <v>2878</v>
      </c>
      <c r="B1611" s="68">
        <v>5491663000170</v>
      </c>
      <c r="C1611" s="19" t="s">
        <v>2910</v>
      </c>
      <c r="D1611" s="20" t="s">
        <v>40</v>
      </c>
      <c r="E1611" s="21" t="s">
        <v>398</v>
      </c>
      <c r="F1611" s="22" t="s">
        <v>2911</v>
      </c>
      <c r="G1611" s="23">
        <v>0</v>
      </c>
      <c r="H1611" s="23">
        <v>0</v>
      </c>
      <c r="I1611" s="23">
        <v>621</v>
      </c>
    </row>
    <row r="1612" spans="1:9" s="69" customFormat="1" ht="45" customHeight="1">
      <c r="A1612" s="17" t="s">
        <v>2912</v>
      </c>
      <c r="B1612" s="68">
        <v>26605545000115</v>
      </c>
      <c r="C1612" s="19" t="s">
        <v>2913</v>
      </c>
      <c r="D1612" s="20" t="s">
        <v>40</v>
      </c>
      <c r="E1612" s="21" t="s">
        <v>398</v>
      </c>
      <c r="F1612" s="22" t="s">
        <v>2914</v>
      </c>
      <c r="G1612" s="23">
        <v>0</v>
      </c>
      <c r="H1612" s="23">
        <v>0</v>
      </c>
      <c r="I1612" s="23">
        <v>13700</v>
      </c>
    </row>
    <row r="1613" spans="1:9" s="69" customFormat="1" ht="45" customHeight="1">
      <c r="A1613" s="17" t="s">
        <v>2886</v>
      </c>
      <c r="B1613" s="68">
        <v>13014296000141</v>
      </c>
      <c r="C1613" s="19" t="s">
        <v>2915</v>
      </c>
      <c r="D1613" s="20" t="s">
        <v>40</v>
      </c>
      <c r="E1613" s="21" t="s">
        <v>398</v>
      </c>
      <c r="F1613" s="22" t="s">
        <v>2916</v>
      </c>
      <c r="G1613" s="23">
        <v>0</v>
      </c>
      <c r="H1613" s="23">
        <v>0</v>
      </c>
      <c r="I1613" s="23">
        <v>5850</v>
      </c>
    </row>
    <row r="1614" spans="1:9" s="69" customFormat="1" ht="45" customHeight="1">
      <c r="A1614" s="17" t="s">
        <v>2917</v>
      </c>
      <c r="B1614" s="70">
        <v>12661958000102</v>
      </c>
      <c r="C1614" s="30" t="s">
        <v>2918</v>
      </c>
      <c r="D1614" s="20" t="s">
        <v>40</v>
      </c>
      <c r="E1614" s="21" t="s">
        <v>398</v>
      </c>
      <c r="F1614" s="22" t="s">
        <v>2919</v>
      </c>
      <c r="G1614" s="23">
        <v>0</v>
      </c>
      <c r="H1614" s="23">
        <v>0</v>
      </c>
      <c r="I1614" s="23">
        <v>148690</v>
      </c>
    </row>
    <row r="1615" spans="1:9" s="69" customFormat="1" ht="45" customHeight="1">
      <c r="A1615" s="17" t="s">
        <v>2920</v>
      </c>
      <c r="B1615" s="75">
        <v>5357594000106</v>
      </c>
      <c r="C1615" s="30" t="s">
        <v>2921</v>
      </c>
      <c r="D1615" s="20" t="s">
        <v>14</v>
      </c>
      <c r="E1615" s="21" t="s">
        <v>383</v>
      </c>
      <c r="F1615" s="22" t="s">
        <v>2922</v>
      </c>
      <c r="G1615" s="23">
        <v>0</v>
      </c>
      <c r="H1615" s="23">
        <v>0</v>
      </c>
      <c r="I1615" s="23">
        <v>86909.19</v>
      </c>
    </row>
    <row r="1616" spans="1:9" s="69" customFormat="1" ht="45" customHeight="1">
      <c r="A1616" s="17" t="s">
        <v>2923</v>
      </c>
      <c r="B1616" s="68">
        <v>6326436000151</v>
      </c>
      <c r="C1616" s="19" t="s">
        <v>2924</v>
      </c>
      <c r="D1616" s="20" t="s">
        <v>40</v>
      </c>
      <c r="E1616" s="21" t="s">
        <v>41</v>
      </c>
      <c r="F1616" s="22" t="s">
        <v>2925</v>
      </c>
      <c r="G1616" s="23">
        <v>0</v>
      </c>
      <c r="H1616" s="23">
        <v>0</v>
      </c>
      <c r="I1616" s="23">
        <v>42800</v>
      </c>
    </row>
    <row r="1617" spans="1:9" s="69" customFormat="1" ht="45" customHeight="1">
      <c r="A1617" s="17" t="s">
        <v>2703</v>
      </c>
      <c r="B1617" s="68">
        <v>5206385000404</v>
      </c>
      <c r="C1617" s="19" t="s">
        <v>2926</v>
      </c>
      <c r="D1617" s="20" t="s">
        <v>40</v>
      </c>
      <c r="E1617" s="21" t="s">
        <v>398</v>
      </c>
      <c r="F1617" s="22" t="s">
        <v>2927</v>
      </c>
      <c r="G1617" s="23">
        <v>0</v>
      </c>
      <c r="H1617" s="23">
        <v>0</v>
      </c>
      <c r="I1617" s="23">
        <v>39473.49</v>
      </c>
    </row>
    <row r="1618" spans="1:9" s="69" customFormat="1" ht="45" customHeight="1">
      <c r="A1618" s="17" t="s">
        <v>2703</v>
      </c>
      <c r="B1618" s="68">
        <v>5206385000404</v>
      </c>
      <c r="C1618" s="19" t="s">
        <v>2926</v>
      </c>
      <c r="D1618" s="20" t="s">
        <v>40</v>
      </c>
      <c r="E1618" s="21" t="s">
        <v>398</v>
      </c>
      <c r="F1618" s="22" t="s">
        <v>2928</v>
      </c>
      <c r="G1618" s="23">
        <v>0</v>
      </c>
      <c r="H1618" s="23">
        <v>0</v>
      </c>
      <c r="I1618" s="23">
        <v>10526.21</v>
      </c>
    </row>
    <row r="1619" spans="1:9" s="69" customFormat="1" ht="45" customHeight="1">
      <c r="A1619" s="17" t="s">
        <v>2703</v>
      </c>
      <c r="B1619" s="68">
        <v>5206385000404</v>
      </c>
      <c r="C1619" s="19" t="s">
        <v>2926</v>
      </c>
      <c r="D1619" s="20" t="s">
        <v>40</v>
      </c>
      <c r="E1619" s="21" t="s">
        <v>398</v>
      </c>
      <c r="F1619" s="22" t="s">
        <v>2929</v>
      </c>
      <c r="G1619" s="23">
        <v>0</v>
      </c>
      <c r="H1619" s="23">
        <v>0</v>
      </c>
      <c r="I1619" s="23">
        <v>6072.209999999999</v>
      </c>
    </row>
    <row r="1620" spans="1:9" s="69" customFormat="1" ht="45" customHeight="1">
      <c r="A1620" s="17" t="s">
        <v>2930</v>
      </c>
      <c r="B1620" s="68">
        <v>23012404000109</v>
      </c>
      <c r="C1620" s="19" t="s">
        <v>2931</v>
      </c>
      <c r="D1620" s="20" t="s">
        <v>40</v>
      </c>
      <c r="E1620" s="21" t="s">
        <v>402</v>
      </c>
      <c r="F1620" s="22" t="s">
        <v>2932</v>
      </c>
      <c r="G1620" s="23">
        <v>0</v>
      </c>
      <c r="H1620" s="23">
        <v>0</v>
      </c>
      <c r="I1620" s="23">
        <v>1145</v>
      </c>
    </row>
    <row r="1621" spans="1:9" s="69" customFormat="1" ht="45" customHeight="1">
      <c r="A1621" s="17" t="s">
        <v>2688</v>
      </c>
      <c r="B1621" s="68">
        <v>4561791000180</v>
      </c>
      <c r="C1621" s="19" t="s">
        <v>2933</v>
      </c>
      <c r="D1621" s="20" t="s">
        <v>14</v>
      </c>
      <c r="E1621" s="21" t="s">
        <v>402</v>
      </c>
      <c r="F1621" s="22" t="s">
        <v>2934</v>
      </c>
      <c r="G1621" s="23">
        <v>0</v>
      </c>
      <c r="H1621" s="23">
        <v>0</v>
      </c>
      <c r="I1621" s="23">
        <v>4170.88</v>
      </c>
    </row>
    <row r="1622" spans="1:9" s="69" customFormat="1" ht="45" customHeight="1">
      <c r="A1622" s="17" t="s">
        <v>2688</v>
      </c>
      <c r="B1622" s="68">
        <v>4561791000180</v>
      </c>
      <c r="C1622" s="19" t="s">
        <v>2935</v>
      </c>
      <c r="D1622" s="20" t="s">
        <v>14</v>
      </c>
      <c r="E1622" s="21" t="s">
        <v>960</v>
      </c>
      <c r="F1622" s="22" t="s">
        <v>2936</v>
      </c>
      <c r="G1622" s="23">
        <v>0</v>
      </c>
      <c r="H1622" s="23">
        <v>0</v>
      </c>
      <c r="I1622" s="23">
        <v>1398.61</v>
      </c>
    </row>
    <row r="1623" spans="1:9" s="69" customFormat="1" ht="45" customHeight="1">
      <c r="A1623" s="17" t="s">
        <v>2937</v>
      </c>
      <c r="B1623" s="68">
        <v>9022398000131</v>
      </c>
      <c r="C1623" s="30" t="s">
        <v>2938</v>
      </c>
      <c r="D1623" s="20" t="s">
        <v>40</v>
      </c>
      <c r="E1623" s="21" t="s">
        <v>398</v>
      </c>
      <c r="F1623" s="22" t="s">
        <v>2939</v>
      </c>
      <c r="G1623" s="23">
        <v>0</v>
      </c>
      <c r="H1623" s="23">
        <v>0</v>
      </c>
      <c r="I1623" s="23">
        <v>3235.6</v>
      </c>
    </row>
    <row r="1624" spans="1:9" s="69" customFormat="1" ht="45" customHeight="1">
      <c r="A1624" s="17" t="s">
        <v>2898</v>
      </c>
      <c r="B1624" s="68">
        <v>12044080000166</v>
      </c>
      <c r="C1624" s="19" t="s">
        <v>2940</v>
      </c>
      <c r="D1624" s="20" t="s">
        <v>14</v>
      </c>
      <c r="E1624" s="21" t="s">
        <v>15</v>
      </c>
      <c r="F1624" s="22" t="s">
        <v>2941</v>
      </c>
      <c r="G1624" s="23">
        <v>0</v>
      </c>
      <c r="H1624" s="23">
        <v>0</v>
      </c>
      <c r="I1624" s="23">
        <v>3650</v>
      </c>
    </row>
    <row r="1625" spans="1:9" s="69" customFormat="1" ht="45" customHeight="1">
      <c r="A1625" s="17" t="s">
        <v>2886</v>
      </c>
      <c r="B1625" s="68">
        <v>13014296000141</v>
      </c>
      <c r="C1625" s="19" t="s">
        <v>2942</v>
      </c>
      <c r="D1625" s="20" t="s">
        <v>40</v>
      </c>
      <c r="E1625" s="21" t="s">
        <v>398</v>
      </c>
      <c r="F1625" s="22" t="s">
        <v>2943</v>
      </c>
      <c r="G1625" s="23">
        <v>0</v>
      </c>
      <c r="H1625" s="23">
        <v>0</v>
      </c>
      <c r="I1625" s="23">
        <v>1760</v>
      </c>
    </row>
    <row r="1626" spans="1:9" s="69" customFormat="1" ht="45" customHeight="1">
      <c r="A1626" s="17" t="s">
        <v>2944</v>
      </c>
      <c r="B1626" s="68">
        <v>4547497000113</v>
      </c>
      <c r="C1626" s="19" t="s">
        <v>2945</v>
      </c>
      <c r="D1626" s="20" t="s">
        <v>40</v>
      </c>
      <c r="E1626" s="21" t="s">
        <v>398</v>
      </c>
      <c r="F1626" s="22" t="s">
        <v>2946</v>
      </c>
      <c r="G1626" s="23">
        <v>0</v>
      </c>
      <c r="H1626" s="23">
        <v>0</v>
      </c>
      <c r="I1626" s="23">
        <v>23091</v>
      </c>
    </row>
    <row r="1627" spans="1:9" s="69" customFormat="1" ht="45" customHeight="1">
      <c r="A1627" s="17" t="s">
        <v>2930</v>
      </c>
      <c r="B1627" s="68">
        <v>23012404000109</v>
      </c>
      <c r="C1627" s="19" t="s">
        <v>2947</v>
      </c>
      <c r="D1627" s="20" t="s">
        <v>40</v>
      </c>
      <c r="E1627" s="21" t="s">
        <v>398</v>
      </c>
      <c r="F1627" s="22" t="s">
        <v>2948</v>
      </c>
      <c r="G1627" s="23">
        <v>0</v>
      </c>
      <c r="H1627" s="23">
        <v>0</v>
      </c>
      <c r="I1627" s="23">
        <v>769.6</v>
      </c>
    </row>
    <row r="1628" spans="1:9" s="69" customFormat="1" ht="45" customHeight="1">
      <c r="A1628" s="17" t="s">
        <v>2949</v>
      </c>
      <c r="B1628" s="68">
        <v>3217016000149</v>
      </c>
      <c r="C1628" s="30" t="s">
        <v>2950</v>
      </c>
      <c r="D1628" s="20" t="s">
        <v>40</v>
      </c>
      <c r="E1628" s="21" t="s">
        <v>398</v>
      </c>
      <c r="F1628" s="22" t="s">
        <v>2951</v>
      </c>
      <c r="G1628" s="23">
        <v>0</v>
      </c>
      <c r="H1628" s="23">
        <v>0</v>
      </c>
      <c r="I1628" s="23">
        <v>4666.38</v>
      </c>
    </row>
    <row r="1629" spans="1:9" s="69" customFormat="1" ht="45" customHeight="1">
      <c r="A1629" s="17" t="s">
        <v>2952</v>
      </c>
      <c r="B1629" s="68">
        <v>17451234000158</v>
      </c>
      <c r="C1629" s="30" t="s">
        <v>2953</v>
      </c>
      <c r="D1629" s="20" t="s">
        <v>40</v>
      </c>
      <c r="E1629" s="21" t="s">
        <v>398</v>
      </c>
      <c r="F1629" s="22" t="s">
        <v>2954</v>
      </c>
      <c r="G1629" s="23">
        <v>0</v>
      </c>
      <c r="H1629" s="23">
        <v>0</v>
      </c>
      <c r="I1629" s="23">
        <v>1948.5</v>
      </c>
    </row>
    <row r="1630" spans="1:9" s="69" customFormat="1" ht="45" customHeight="1">
      <c r="A1630" s="17" t="s">
        <v>2886</v>
      </c>
      <c r="B1630" s="68">
        <v>13014296000141</v>
      </c>
      <c r="C1630" s="19" t="s">
        <v>2955</v>
      </c>
      <c r="D1630" s="20" t="s">
        <v>40</v>
      </c>
      <c r="E1630" s="21" t="s">
        <v>398</v>
      </c>
      <c r="F1630" s="22" t="s">
        <v>2956</v>
      </c>
      <c r="G1630" s="23">
        <v>0</v>
      </c>
      <c r="H1630" s="23">
        <v>0</v>
      </c>
      <c r="I1630" s="23">
        <v>850</v>
      </c>
    </row>
    <row r="1631" spans="1:9" s="69" customFormat="1" ht="45" customHeight="1">
      <c r="A1631" s="17" t="s">
        <v>2957</v>
      </c>
      <c r="B1631" s="68">
        <v>13434138000140</v>
      </c>
      <c r="C1631" s="19" t="s">
        <v>2958</v>
      </c>
      <c r="D1631" s="20" t="s">
        <v>40</v>
      </c>
      <c r="E1631" s="21" t="s">
        <v>398</v>
      </c>
      <c r="F1631" s="22" t="s">
        <v>2959</v>
      </c>
      <c r="G1631" s="23">
        <v>0</v>
      </c>
      <c r="H1631" s="23">
        <v>0</v>
      </c>
      <c r="I1631" s="23">
        <v>14581</v>
      </c>
    </row>
    <row r="1632" spans="1:9" s="69" customFormat="1" ht="30" customHeight="1">
      <c r="A1632" s="17" t="s">
        <v>2793</v>
      </c>
      <c r="B1632" s="68">
        <v>17207460000198</v>
      </c>
      <c r="C1632" s="19" t="s">
        <v>2960</v>
      </c>
      <c r="D1632" s="20" t="s">
        <v>40</v>
      </c>
      <c r="E1632" s="21" t="s">
        <v>15</v>
      </c>
      <c r="F1632" s="22" t="s">
        <v>2961</v>
      </c>
      <c r="G1632" s="23">
        <v>0</v>
      </c>
      <c r="H1632" s="23">
        <v>0</v>
      </c>
      <c r="I1632" s="23">
        <v>950</v>
      </c>
    </row>
    <row r="1633" spans="1:9" s="69" customFormat="1" ht="30" customHeight="1">
      <c r="A1633" s="17" t="s">
        <v>2962</v>
      </c>
      <c r="B1633" s="68">
        <v>29979036001031</v>
      </c>
      <c r="C1633" s="19" t="s">
        <v>2963</v>
      </c>
      <c r="D1633" s="20" t="s">
        <v>14</v>
      </c>
      <c r="E1633" s="21" t="s">
        <v>352</v>
      </c>
      <c r="F1633" s="22" t="s">
        <v>2964</v>
      </c>
      <c r="G1633" s="23">
        <v>0</v>
      </c>
      <c r="H1633" s="23">
        <v>0</v>
      </c>
      <c r="I1633" s="23">
        <v>155477.35</v>
      </c>
    </row>
    <row r="1634" spans="1:9" s="69" customFormat="1" ht="45" customHeight="1">
      <c r="A1634" s="17" t="s">
        <v>2712</v>
      </c>
      <c r="B1634" s="68">
        <v>4407920000180</v>
      </c>
      <c r="C1634" s="19" t="s">
        <v>2965</v>
      </c>
      <c r="D1634" s="20" t="s">
        <v>14</v>
      </c>
      <c r="E1634" s="21" t="s">
        <v>15</v>
      </c>
      <c r="F1634" s="22" t="s">
        <v>2966</v>
      </c>
      <c r="G1634" s="23">
        <v>0</v>
      </c>
      <c r="H1634" s="23">
        <v>0</v>
      </c>
      <c r="I1634" s="23">
        <v>877.23</v>
      </c>
    </row>
    <row r="1635" spans="1:9" s="69" customFormat="1" ht="45" customHeight="1">
      <c r="A1635" s="17" t="s">
        <v>2967</v>
      </c>
      <c r="B1635" s="68">
        <v>920884000119</v>
      </c>
      <c r="C1635" s="19" t="s">
        <v>2968</v>
      </c>
      <c r="D1635" s="20" t="s">
        <v>40</v>
      </c>
      <c r="E1635" s="21" t="s">
        <v>398</v>
      </c>
      <c r="F1635" s="22" t="s">
        <v>2969</v>
      </c>
      <c r="G1635" s="23">
        <v>0</v>
      </c>
      <c r="H1635" s="23">
        <v>0</v>
      </c>
      <c r="I1635" s="23">
        <v>25587.92</v>
      </c>
    </row>
    <row r="1636" spans="1:9" s="69" customFormat="1" ht="45" customHeight="1">
      <c r="A1636" s="17" t="s">
        <v>2805</v>
      </c>
      <c r="B1636" s="68">
        <v>3099582000101</v>
      </c>
      <c r="C1636" s="19" t="s">
        <v>2968</v>
      </c>
      <c r="D1636" s="20" t="s">
        <v>40</v>
      </c>
      <c r="E1636" s="21" t="s">
        <v>398</v>
      </c>
      <c r="F1636" s="22" t="s">
        <v>2970</v>
      </c>
      <c r="G1636" s="23">
        <v>0</v>
      </c>
      <c r="H1636" s="23">
        <v>0</v>
      </c>
      <c r="I1636" s="23">
        <v>3178</v>
      </c>
    </row>
    <row r="1637" spans="1:9" s="69" customFormat="1" ht="45" customHeight="1">
      <c r="A1637" s="17" t="s">
        <v>2805</v>
      </c>
      <c r="B1637" s="68">
        <v>3099582000101</v>
      </c>
      <c r="C1637" s="19" t="s">
        <v>2971</v>
      </c>
      <c r="D1637" s="20" t="s">
        <v>40</v>
      </c>
      <c r="E1637" s="21" t="s">
        <v>398</v>
      </c>
      <c r="F1637" s="22" t="s">
        <v>2972</v>
      </c>
      <c r="G1637" s="23">
        <v>0</v>
      </c>
      <c r="H1637" s="23">
        <v>0</v>
      </c>
      <c r="I1637" s="23">
        <v>3387.09</v>
      </c>
    </row>
    <row r="1638" spans="1:9" s="69" customFormat="1" ht="45" customHeight="1">
      <c r="A1638" s="17" t="s">
        <v>2973</v>
      </c>
      <c r="B1638" s="68">
        <v>7797967000195</v>
      </c>
      <c r="C1638" s="19" t="s">
        <v>2974</v>
      </c>
      <c r="D1638" s="20" t="s">
        <v>14</v>
      </c>
      <c r="E1638" s="21" t="s">
        <v>29</v>
      </c>
      <c r="F1638" s="22" t="s">
        <v>2975</v>
      </c>
      <c r="G1638" s="23">
        <v>0</v>
      </c>
      <c r="H1638" s="23">
        <v>0</v>
      </c>
      <c r="I1638" s="23">
        <v>7990</v>
      </c>
    </row>
    <row r="1639" spans="1:9" s="69" customFormat="1" ht="45" customHeight="1">
      <c r="A1639" s="17" t="s">
        <v>2967</v>
      </c>
      <c r="B1639" s="68">
        <v>920884000119</v>
      </c>
      <c r="C1639" s="19" t="s">
        <v>2971</v>
      </c>
      <c r="D1639" s="20" t="s">
        <v>40</v>
      </c>
      <c r="E1639" s="21" t="s">
        <v>398</v>
      </c>
      <c r="F1639" s="22" t="s">
        <v>2976</v>
      </c>
      <c r="G1639" s="23">
        <v>0</v>
      </c>
      <c r="H1639" s="23">
        <v>0</v>
      </c>
      <c r="I1639" s="23">
        <v>5231.98</v>
      </c>
    </row>
    <row r="1640" spans="1:9" s="69" customFormat="1" ht="45" customHeight="1">
      <c r="A1640" s="17" t="s">
        <v>2977</v>
      </c>
      <c r="B1640" s="68">
        <v>36003671000153</v>
      </c>
      <c r="C1640" s="19" t="s">
        <v>2978</v>
      </c>
      <c r="D1640" s="20" t="s">
        <v>14</v>
      </c>
      <c r="E1640" s="21" t="s">
        <v>29</v>
      </c>
      <c r="F1640" s="22" t="s">
        <v>2979</v>
      </c>
      <c r="G1640" s="23">
        <v>0</v>
      </c>
      <c r="H1640" s="23">
        <v>0</v>
      </c>
      <c r="I1640" s="23">
        <v>2690</v>
      </c>
    </row>
    <row r="1641" spans="1:9" s="69" customFormat="1" ht="45" customHeight="1">
      <c r="A1641" s="17" t="s">
        <v>2980</v>
      </c>
      <c r="B1641" s="68">
        <v>9353109000187</v>
      </c>
      <c r="C1641" s="19" t="s">
        <v>2981</v>
      </c>
      <c r="D1641" s="20" t="s">
        <v>40</v>
      </c>
      <c r="E1641" s="21" t="s">
        <v>398</v>
      </c>
      <c r="F1641" s="22" t="s">
        <v>2982</v>
      </c>
      <c r="G1641" s="23">
        <v>0</v>
      </c>
      <c r="H1641" s="23">
        <v>0</v>
      </c>
      <c r="I1641" s="23">
        <v>49970</v>
      </c>
    </row>
    <row r="1642" spans="1:9" s="69" customFormat="1" ht="45" customHeight="1">
      <c r="A1642" s="17" t="s">
        <v>2983</v>
      </c>
      <c r="B1642" s="68">
        <v>8858598000166</v>
      </c>
      <c r="C1642" s="19" t="s">
        <v>2984</v>
      </c>
      <c r="D1642" s="20" t="s">
        <v>40</v>
      </c>
      <c r="E1642" s="21" t="s">
        <v>398</v>
      </c>
      <c r="F1642" s="22" t="s">
        <v>2985</v>
      </c>
      <c r="G1642" s="23">
        <v>0</v>
      </c>
      <c r="H1642" s="23">
        <v>0</v>
      </c>
      <c r="I1642" s="23">
        <v>17040</v>
      </c>
    </row>
    <row r="1643" spans="1:9" s="69" customFormat="1" ht="45" customHeight="1">
      <c r="A1643" s="17" t="s">
        <v>2986</v>
      </c>
      <c r="B1643" s="68">
        <v>1631853000194</v>
      </c>
      <c r="C1643" s="19" t="s">
        <v>2987</v>
      </c>
      <c r="D1643" s="20" t="s">
        <v>40</v>
      </c>
      <c r="E1643" s="21" t="s">
        <v>398</v>
      </c>
      <c r="F1643" s="22" t="s">
        <v>2988</v>
      </c>
      <c r="G1643" s="23">
        <v>0</v>
      </c>
      <c r="H1643" s="23">
        <v>0</v>
      </c>
      <c r="I1643" s="23">
        <v>605</v>
      </c>
    </row>
    <row r="1644" spans="1:9" s="69" customFormat="1" ht="45" customHeight="1">
      <c r="A1644" s="17" t="s">
        <v>2989</v>
      </c>
      <c r="B1644" s="68">
        <v>6889405000109</v>
      </c>
      <c r="C1644" s="19" t="s">
        <v>2990</v>
      </c>
      <c r="D1644" s="20" t="s">
        <v>14</v>
      </c>
      <c r="E1644" s="21" t="s">
        <v>15</v>
      </c>
      <c r="F1644" s="22" t="s">
        <v>2991</v>
      </c>
      <c r="G1644" s="23">
        <v>0</v>
      </c>
      <c r="H1644" s="23">
        <v>0</v>
      </c>
      <c r="I1644" s="23">
        <v>1400</v>
      </c>
    </row>
    <row r="1645" spans="1:9" s="69" customFormat="1" ht="45" customHeight="1">
      <c r="A1645" s="17" t="s">
        <v>2992</v>
      </c>
      <c r="B1645" s="68">
        <v>28388146000175</v>
      </c>
      <c r="C1645" s="19" t="s">
        <v>2993</v>
      </c>
      <c r="D1645" s="20" t="s">
        <v>40</v>
      </c>
      <c r="E1645" s="21" t="s">
        <v>398</v>
      </c>
      <c r="F1645" s="22" t="s">
        <v>2994</v>
      </c>
      <c r="G1645" s="23">
        <v>0</v>
      </c>
      <c r="H1645" s="23">
        <v>0</v>
      </c>
      <c r="I1645" s="23">
        <v>2310</v>
      </c>
    </row>
    <row r="1646" spans="1:9" s="69" customFormat="1" ht="45" customHeight="1">
      <c r="A1646" s="17" t="s">
        <v>2944</v>
      </c>
      <c r="B1646" s="68">
        <v>4547497000113</v>
      </c>
      <c r="C1646" s="19" t="s">
        <v>2995</v>
      </c>
      <c r="D1646" s="20" t="s">
        <v>40</v>
      </c>
      <c r="E1646" s="21" t="s">
        <v>398</v>
      </c>
      <c r="F1646" s="38" t="s">
        <v>2996</v>
      </c>
      <c r="G1646" s="39">
        <v>0</v>
      </c>
      <c r="H1646" s="23">
        <v>0</v>
      </c>
      <c r="I1646" s="23">
        <v>2950</v>
      </c>
    </row>
    <row r="1647" spans="1:9" s="69" customFormat="1" ht="45" customHeight="1">
      <c r="A1647" s="17" t="s">
        <v>2930</v>
      </c>
      <c r="B1647" s="68">
        <v>23012404000109</v>
      </c>
      <c r="C1647" s="19" t="s">
        <v>2997</v>
      </c>
      <c r="D1647" s="20" t="s">
        <v>40</v>
      </c>
      <c r="E1647" s="76" t="s">
        <v>398</v>
      </c>
      <c r="F1647" s="22" t="s">
        <v>2998</v>
      </c>
      <c r="G1647" s="23">
        <v>0</v>
      </c>
      <c r="H1647" s="77">
        <v>0</v>
      </c>
      <c r="I1647" s="23">
        <v>567.24</v>
      </c>
    </row>
    <row r="1648" spans="1:9" s="69" customFormat="1" ht="45" customHeight="1">
      <c r="A1648" s="17" t="s">
        <v>2930</v>
      </c>
      <c r="B1648" s="68">
        <v>23012404000109</v>
      </c>
      <c r="C1648" s="19" t="s">
        <v>2995</v>
      </c>
      <c r="D1648" s="20" t="s">
        <v>40</v>
      </c>
      <c r="E1648" s="76" t="s">
        <v>398</v>
      </c>
      <c r="F1648" s="22" t="s">
        <v>2999</v>
      </c>
      <c r="G1648" s="23">
        <v>0</v>
      </c>
      <c r="H1648" s="77">
        <v>0</v>
      </c>
      <c r="I1648" s="23">
        <v>9805.3</v>
      </c>
    </row>
    <row r="1649" spans="1:33" s="81" customFormat="1" ht="45" customHeight="1">
      <c r="A1649" s="78" t="s">
        <v>3000</v>
      </c>
      <c r="B1649" s="79">
        <v>84499755000172</v>
      </c>
      <c r="C1649" s="45" t="s">
        <v>3001</v>
      </c>
      <c r="D1649" s="20" t="s">
        <v>40</v>
      </c>
      <c r="E1649" s="21" t="s">
        <v>15</v>
      </c>
      <c r="F1649" s="22" t="s">
        <v>3002</v>
      </c>
      <c r="G1649" s="23">
        <v>0</v>
      </c>
      <c r="H1649" s="80">
        <v>0</v>
      </c>
      <c r="I1649" s="49">
        <v>440</v>
      </c>
      <c r="AG1649" s="82"/>
    </row>
    <row r="1650" spans="1:33" s="81" customFormat="1" ht="70.5" customHeight="1">
      <c r="A1650" s="78" t="s">
        <v>3003</v>
      </c>
      <c r="B1650" s="79">
        <v>30528240000124</v>
      </c>
      <c r="C1650" s="45" t="s">
        <v>3004</v>
      </c>
      <c r="D1650" s="20" t="s">
        <v>40</v>
      </c>
      <c r="E1650" s="76" t="s">
        <v>398</v>
      </c>
      <c r="F1650" s="22" t="s">
        <v>3005</v>
      </c>
      <c r="G1650" s="23">
        <v>0</v>
      </c>
      <c r="H1650" s="80">
        <v>0</v>
      </c>
      <c r="I1650" s="49">
        <v>8900</v>
      </c>
      <c r="AG1650" s="82"/>
    </row>
    <row r="1651" spans="1:9" ht="16.5" customHeight="1">
      <c r="A1651" s="83" t="s">
        <v>2686</v>
      </c>
      <c r="B1651" s="52"/>
      <c r="C1651" s="53"/>
      <c r="D1651" s="54"/>
      <c r="E1651" s="84"/>
      <c r="F1651" s="85"/>
      <c r="G1651" s="86">
        <f>SUM(G1527:G1632)</f>
        <v>0</v>
      </c>
      <c r="H1651" s="87">
        <f>SUM(H1527:H1650)</f>
        <v>-93.63</v>
      </c>
      <c r="I1651" s="56">
        <f>SUM(I1527:I1650)</f>
        <v>6064056.750000001</v>
      </c>
    </row>
    <row r="1652" spans="1:9" ht="16.5" customHeight="1">
      <c r="A1652" s="88"/>
      <c r="C1652" s="89"/>
      <c r="D1652" s="90"/>
      <c r="E1652" s="90"/>
      <c r="F1652" s="91"/>
      <c r="G1652" s="88"/>
      <c r="H1652" s="88"/>
      <c r="I1652" s="88"/>
    </row>
    <row r="1653" spans="1:9" ht="16.5" customHeight="1">
      <c r="A1653" s="189" t="s">
        <v>3006</v>
      </c>
      <c r="B1653" s="189"/>
      <c r="C1653" s="189"/>
      <c r="D1653" s="189"/>
      <c r="E1653" s="189"/>
      <c r="F1653" s="189"/>
      <c r="G1653" s="189"/>
      <c r="H1653" s="189"/>
      <c r="I1653" s="189"/>
    </row>
    <row r="1654" spans="1:33" s="92" customFormat="1" ht="16.5" customHeight="1">
      <c r="A1654" s="64" t="s">
        <v>3</v>
      </c>
      <c r="B1654" s="10" t="s">
        <v>4</v>
      </c>
      <c r="C1654" s="65" t="s">
        <v>5</v>
      </c>
      <c r="D1654" s="66" t="s">
        <v>6</v>
      </c>
      <c r="E1654" s="66" t="s">
        <v>7</v>
      </c>
      <c r="F1654" s="64" t="s">
        <v>8</v>
      </c>
      <c r="G1654" s="64" t="s">
        <v>9</v>
      </c>
      <c r="H1654" s="64" t="s">
        <v>10</v>
      </c>
      <c r="I1654" s="67" t="s">
        <v>11</v>
      </c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6"/>
    </row>
    <row r="1655" spans="1:9" s="69" customFormat="1" ht="45" customHeight="1">
      <c r="A1655" s="17" t="s">
        <v>2709</v>
      </c>
      <c r="B1655" s="68">
        <v>2341467000120</v>
      </c>
      <c r="C1655" s="19" t="s">
        <v>3007</v>
      </c>
      <c r="D1655" s="20" t="s">
        <v>14</v>
      </c>
      <c r="E1655" s="21" t="s">
        <v>960</v>
      </c>
      <c r="F1655" s="22" t="s">
        <v>3008</v>
      </c>
      <c r="G1655" s="23">
        <v>221531.49</v>
      </c>
      <c r="H1655" s="23">
        <v>0</v>
      </c>
      <c r="I1655" s="23">
        <v>0</v>
      </c>
    </row>
    <row r="1656" spans="1:9" s="69" customFormat="1" ht="45" customHeight="1">
      <c r="A1656" s="17" t="s">
        <v>2709</v>
      </c>
      <c r="B1656" s="68">
        <v>2341467000120</v>
      </c>
      <c r="C1656" s="19" t="s">
        <v>3009</v>
      </c>
      <c r="D1656" s="20" t="s">
        <v>14</v>
      </c>
      <c r="E1656" s="21" t="s">
        <v>402</v>
      </c>
      <c r="F1656" s="22" t="s">
        <v>3010</v>
      </c>
      <c r="G1656" s="23">
        <v>131408.73</v>
      </c>
      <c r="H1656" s="23">
        <v>0</v>
      </c>
      <c r="I1656" s="23">
        <v>0</v>
      </c>
    </row>
    <row r="1657" spans="1:9" s="69" customFormat="1" ht="45" customHeight="1">
      <c r="A1657" s="17" t="s">
        <v>3011</v>
      </c>
      <c r="B1657" s="68">
        <v>4409637000197</v>
      </c>
      <c r="C1657" s="19" t="s">
        <v>3012</v>
      </c>
      <c r="D1657" s="20" t="s">
        <v>40</v>
      </c>
      <c r="E1657" s="21" t="s">
        <v>398</v>
      </c>
      <c r="F1657" s="22" t="s">
        <v>3013</v>
      </c>
      <c r="G1657" s="23">
        <v>83187.5</v>
      </c>
      <c r="H1657" s="23">
        <v>0</v>
      </c>
      <c r="I1657" s="23">
        <v>0</v>
      </c>
    </row>
    <row r="1658" spans="1:9" s="69" customFormat="1" ht="45" customHeight="1">
      <c r="A1658" s="17" t="s">
        <v>3014</v>
      </c>
      <c r="B1658" s="68">
        <v>28388146000175</v>
      </c>
      <c r="C1658" s="19" t="s">
        <v>3015</v>
      </c>
      <c r="D1658" s="20" t="s">
        <v>40</v>
      </c>
      <c r="E1658" s="21" t="s">
        <v>398</v>
      </c>
      <c r="F1658" s="22" t="s">
        <v>3016</v>
      </c>
      <c r="G1658" s="23">
        <v>4205</v>
      </c>
      <c r="H1658" s="23">
        <v>0</v>
      </c>
      <c r="I1658" s="23">
        <v>0</v>
      </c>
    </row>
    <row r="1659" spans="1:9" s="69" customFormat="1" ht="45" customHeight="1">
      <c r="A1659" s="17" t="s">
        <v>3017</v>
      </c>
      <c r="B1659" s="68">
        <v>4777011000133</v>
      </c>
      <c r="C1659" s="19" t="s">
        <v>3018</v>
      </c>
      <c r="D1659" s="20" t="s">
        <v>40</v>
      </c>
      <c r="E1659" s="21" t="s">
        <v>383</v>
      </c>
      <c r="F1659" s="22" t="s">
        <v>3019</v>
      </c>
      <c r="G1659" s="23">
        <v>349401.49</v>
      </c>
      <c r="H1659" s="23">
        <v>0</v>
      </c>
      <c r="I1659" s="23">
        <v>0</v>
      </c>
    </row>
    <row r="1660" spans="1:9" s="25" customFormat="1" ht="36.75" customHeight="1">
      <c r="A1660" s="17" t="s">
        <v>642</v>
      </c>
      <c r="B1660" s="68">
        <v>7366769000177</v>
      </c>
      <c r="C1660" s="19" t="s">
        <v>3020</v>
      </c>
      <c r="D1660" s="20" t="s">
        <v>40</v>
      </c>
      <c r="E1660" s="21" t="s">
        <v>398</v>
      </c>
      <c r="F1660" s="22" t="s">
        <v>3021</v>
      </c>
      <c r="G1660" s="23">
        <v>46865</v>
      </c>
      <c r="H1660" s="23">
        <v>0</v>
      </c>
      <c r="I1660" s="23">
        <v>0</v>
      </c>
    </row>
    <row r="1661" spans="1:33" s="93" customFormat="1" ht="36.75" customHeight="1">
      <c r="A1661" s="17" t="s">
        <v>3022</v>
      </c>
      <c r="B1661" s="68">
        <v>33528004215</v>
      </c>
      <c r="C1661" s="19" t="s">
        <v>3023</v>
      </c>
      <c r="D1661" s="20" t="s">
        <v>14</v>
      </c>
      <c r="E1661" s="21" t="s">
        <v>352</v>
      </c>
      <c r="F1661" s="22" t="s">
        <v>3024</v>
      </c>
      <c r="G1661" s="23">
        <v>9096.1</v>
      </c>
      <c r="H1661" s="23">
        <v>0</v>
      </c>
      <c r="I1661" s="23">
        <v>9096.1</v>
      </c>
      <c r="AG1661" s="94"/>
    </row>
    <row r="1662" spans="1:33" s="93" customFormat="1" ht="36.75" customHeight="1">
      <c r="A1662" s="17" t="s">
        <v>3025</v>
      </c>
      <c r="B1662" s="68">
        <v>7244008000223</v>
      </c>
      <c r="C1662" s="19" t="s">
        <v>3026</v>
      </c>
      <c r="D1662" s="20" t="s">
        <v>40</v>
      </c>
      <c r="E1662" s="21" t="s">
        <v>398</v>
      </c>
      <c r="F1662" s="22" t="s">
        <v>3027</v>
      </c>
      <c r="G1662" s="23">
        <v>4000</v>
      </c>
      <c r="H1662" s="23">
        <v>0</v>
      </c>
      <c r="I1662" s="23">
        <v>0</v>
      </c>
      <c r="AG1662" s="94"/>
    </row>
    <row r="1663" spans="1:33" s="93" customFormat="1" ht="36.75" customHeight="1">
      <c r="A1663" s="17" t="s">
        <v>3028</v>
      </c>
      <c r="B1663" s="68" t="s">
        <v>268</v>
      </c>
      <c r="C1663" s="19" t="s">
        <v>3029</v>
      </c>
      <c r="D1663" s="20" t="s">
        <v>14</v>
      </c>
      <c r="E1663" s="21" t="s">
        <v>352</v>
      </c>
      <c r="F1663" s="22" t="s">
        <v>3030</v>
      </c>
      <c r="G1663" s="23">
        <v>90471.79</v>
      </c>
      <c r="H1663" s="23">
        <v>0</v>
      </c>
      <c r="I1663" s="23">
        <v>0</v>
      </c>
      <c r="AG1663" s="94"/>
    </row>
    <row r="1664" spans="1:33" s="93" customFormat="1" ht="36.75" customHeight="1">
      <c r="A1664" s="17" t="s">
        <v>3028</v>
      </c>
      <c r="B1664" s="68" t="s">
        <v>268</v>
      </c>
      <c r="C1664" s="19" t="s">
        <v>3031</v>
      </c>
      <c r="D1664" s="20" t="s">
        <v>14</v>
      </c>
      <c r="E1664" s="21" t="s">
        <v>352</v>
      </c>
      <c r="F1664" s="22" t="s">
        <v>3032</v>
      </c>
      <c r="G1664" s="23">
        <v>198505.91</v>
      </c>
      <c r="H1664" s="23">
        <v>0</v>
      </c>
      <c r="I1664" s="23">
        <v>0</v>
      </c>
      <c r="AG1664" s="94"/>
    </row>
    <row r="1665" spans="1:33" s="93" customFormat="1" ht="36.75" customHeight="1">
      <c r="A1665" s="17" t="s">
        <v>3028</v>
      </c>
      <c r="B1665" s="68" t="s">
        <v>268</v>
      </c>
      <c r="C1665" s="19" t="s">
        <v>3033</v>
      </c>
      <c r="D1665" s="20" t="s">
        <v>14</v>
      </c>
      <c r="E1665" s="21" t="s">
        <v>352</v>
      </c>
      <c r="F1665" s="22" t="s">
        <v>3034</v>
      </c>
      <c r="G1665" s="23">
        <v>569765.41</v>
      </c>
      <c r="H1665" s="23">
        <v>0</v>
      </c>
      <c r="I1665" s="23">
        <v>0</v>
      </c>
      <c r="AG1665" s="94"/>
    </row>
    <row r="1666" spans="1:33" s="93" customFormat="1" ht="36.75" customHeight="1">
      <c r="A1666" s="17" t="s">
        <v>3028</v>
      </c>
      <c r="B1666" s="68" t="s">
        <v>268</v>
      </c>
      <c r="C1666" s="19" t="s">
        <v>3035</v>
      </c>
      <c r="D1666" s="20" t="s">
        <v>14</v>
      </c>
      <c r="E1666" s="21" t="s">
        <v>352</v>
      </c>
      <c r="F1666" s="22" t="s">
        <v>3036</v>
      </c>
      <c r="G1666" s="23">
        <v>104.52</v>
      </c>
      <c r="H1666" s="23">
        <v>0</v>
      </c>
      <c r="I1666" s="23">
        <v>0</v>
      </c>
      <c r="AG1666" s="94"/>
    </row>
    <row r="1667" spans="1:33" s="93" customFormat="1" ht="36.75" customHeight="1">
      <c r="A1667" s="17" t="s">
        <v>3028</v>
      </c>
      <c r="B1667" s="68" t="s">
        <v>268</v>
      </c>
      <c r="C1667" s="19" t="s">
        <v>3037</v>
      </c>
      <c r="D1667" s="20" t="s">
        <v>14</v>
      </c>
      <c r="E1667" s="21" t="s">
        <v>352</v>
      </c>
      <c r="F1667" s="22" t="s">
        <v>3038</v>
      </c>
      <c r="G1667" s="23">
        <v>20949.21</v>
      </c>
      <c r="H1667" s="23">
        <v>0</v>
      </c>
      <c r="I1667" s="23">
        <v>0</v>
      </c>
      <c r="AG1667" s="94"/>
    </row>
    <row r="1668" spans="1:33" s="93" customFormat="1" ht="36.75" customHeight="1">
      <c r="A1668" s="17" t="s">
        <v>3028</v>
      </c>
      <c r="B1668" s="68" t="s">
        <v>268</v>
      </c>
      <c r="C1668" s="19" t="s">
        <v>3039</v>
      </c>
      <c r="D1668" s="20" t="s">
        <v>14</v>
      </c>
      <c r="E1668" s="21" t="s">
        <v>352</v>
      </c>
      <c r="F1668" s="22" t="s">
        <v>3040</v>
      </c>
      <c r="G1668" s="23">
        <v>2764.63</v>
      </c>
      <c r="H1668" s="23">
        <v>0</v>
      </c>
      <c r="I1668" s="23">
        <v>0</v>
      </c>
      <c r="AG1668" s="94"/>
    </row>
    <row r="1669" spans="1:33" s="93" customFormat="1" ht="36.75" customHeight="1">
      <c r="A1669" s="17" t="s">
        <v>3028</v>
      </c>
      <c r="B1669" s="68" t="s">
        <v>268</v>
      </c>
      <c r="C1669" s="19" t="s">
        <v>3041</v>
      </c>
      <c r="D1669" s="20" t="s">
        <v>14</v>
      </c>
      <c r="E1669" s="21" t="s">
        <v>352</v>
      </c>
      <c r="F1669" s="22" t="s">
        <v>3042</v>
      </c>
      <c r="G1669" s="23">
        <v>569623.66</v>
      </c>
      <c r="H1669" s="23">
        <v>0</v>
      </c>
      <c r="I1669" s="23">
        <v>456.42</v>
      </c>
      <c r="AG1669" s="94"/>
    </row>
    <row r="1670" spans="1:33" s="93" customFormat="1" ht="36.75" customHeight="1">
      <c r="A1670" s="17" t="s">
        <v>3028</v>
      </c>
      <c r="B1670" s="68" t="s">
        <v>268</v>
      </c>
      <c r="C1670" s="19" t="s">
        <v>3043</v>
      </c>
      <c r="D1670" s="20" t="s">
        <v>14</v>
      </c>
      <c r="E1670" s="21" t="s">
        <v>352</v>
      </c>
      <c r="F1670" s="22" t="s">
        <v>3044</v>
      </c>
      <c r="G1670" s="23">
        <v>1835.23</v>
      </c>
      <c r="H1670" s="23">
        <v>0</v>
      </c>
      <c r="I1670" s="23">
        <v>0</v>
      </c>
      <c r="AG1670" s="94"/>
    </row>
    <row r="1671" spans="1:33" s="93" customFormat="1" ht="36.75" customHeight="1">
      <c r="A1671" s="17" t="s">
        <v>3028</v>
      </c>
      <c r="B1671" s="68" t="s">
        <v>268</v>
      </c>
      <c r="C1671" s="19" t="s">
        <v>3045</v>
      </c>
      <c r="D1671" s="20" t="s">
        <v>14</v>
      </c>
      <c r="E1671" s="21" t="s">
        <v>352</v>
      </c>
      <c r="F1671" s="22" t="s">
        <v>3046</v>
      </c>
      <c r="G1671" s="23">
        <v>935</v>
      </c>
      <c r="H1671" s="23">
        <v>0</v>
      </c>
      <c r="I1671" s="23">
        <v>0</v>
      </c>
      <c r="AG1671" s="94"/>
    </row>
    <row r="1672" spans="1:33" s="93" customFormat="1" ht="36.75" customHeight="1">
      <c r="A1672" s="17" t="s">
        <v>3028</v>
      </c>
      <c r="B1672" s="68" t="s">
        <v>268</v>
      </c>
      <c r="C1672" s="19" t="s">
        <v>3047</v>
      </c>
      <c r="D1672" s="20" t="s">
        <v>14</v>
      </c>
      <c r="E1672" s="21" t="s">
        <v>352</v>
      </c>
      <c r="F1672" s="22" t="s">
        <v>3048</v>
      </c>
      <c r="G1672" s="23">
        <v>15455.93</v>
      </c>
      <c r="H1672" s="23">
        <v>0</v>
      </c>
      <c r="I1672" s="23">
        <v>0</v>
      </c>
      <c r="AG1672" s="94"/>
    </row>
    <row r="1673" spans="1:33" s="93" customFormat="1" ht="36.75" customHeight="1">
      <c r="A1673" s="17" t="s">
        <v>3028</v>
      </c>
      <c r="B1673" s="68" t="s">
        <v>268</v>
      </c>
      <c r="C1673" s="19" t="s">
        <v>3049</v>
      </c>
      <c r="D1673" s="20" t="s">
        <v>14</v>
      </c>
      <c r="E1673" s="21" t="s">
        <v>352</v>
      </c>
      <c r="F1673" s="22" t="s">
        <v>3050</v>
      </c>
      <c r="G1673" s="23">
        <v>90471.79</v>
      </c>
      <c r="H1673" s="23">
        <v>0</v>
      </c>
      <c r="I1673" s="23">
        <v>0</v>
      </c>
      <c r="AG1673" s="94"/>
    </row>
    <row r="1674" spans="1:33" s="93" customFormat="1" ht="36.75" customHeight="1">
      <c r="A1674" s="17" t="s">
        <v>3028</v>
      </c>
      <c r="B1674" s="68" t="s">
        <v>268</v>
      </c>
      <c r="C1674" s="19" t="s">
        <v>3051</v>
      </c>
      <c r="D1674" s="20" t="s">
        <v>14</v>
      </c>
      <c r="E1674" s="21" t="s">
        <v>352</v>
      </c>
      <c r="F1674" s="22" t="s">
        <v>3052</v>
      </c>
      <c r="G1674" s="23">
        <v>196563.29</v>
      </c>
      <c r="H1674" s="23">
        <v>0</v>
      </c>
      <c r="I1674" s="23">
        <v>0</v>
      </c>
      <c r="AG1674" s="94"/>
    </row>
    <row r="1675" spans="1:33" s="93" customFormat="1" ht="36.75" customHeight="1">
      <c r="A1675" s="17" t="s">
        <v>3028</v>
      </c>
      <c r="B1675" s="68" t="s">
        <v>268</v>
      </c>
      <c r="C1675" s="19" t="s">
        <v>3053</v>
      </c>
      <c r="D1675" s="20" t="s">
        <v>14</v>
      </c>
      <c r="E1675" s="21" t="s">
        <v>352</v>
      </c>
      <c r="F1675" s="22" t="s">
        <v>3054</v>
      </c>
      <c r="G1675" s="23">
        <v>585.32</v>
      </c>
      <c r="H1675" s="23">
        <v>0</v>
      </c>
      <c r="I1675" s="23">
        <v>0</v>
      </c>
      <c r="AG1675" s="94"/>
    </row>
    <row r="1676" spans="1:33" s="93" customFormat="1" ht="36.75" customHeight="1">
      <c r="A1676" s="17" t="s">
        <v>3028</v>
      </c>
      <c r="B1676" s="68" t="s">
        <v>268</v>
      </c>
      <c r="C1676" s="19" t="s">
        <v>3055</v>
      </c>
      <c r="D1676" s="20" t="s">
        <v>14</v>
      </c>
      <c r="E1676" s="21" t="s">
        <v>352</v>
      </c>
      <c r="F1676" s="22" t="s">
        <v>3056</v>
      </c>
      <c r="G1676" s="23">
        <v>1889.51</v>
      </c>
      <c r="H1676" s="23">
        <v>0</v>
      </c>
      <c r="I1676" s="23">
        <v>0</v>
      </c>
      <c r="AG1676" s="94"/>
    </row>
    <row r="1677" spans="1:33" s="93" customFormat="1" ht="36.75" customHeight="1">
      <c r="A1677" s="17" t="s">
        <v>3028</v>
      </c>
      <c r="B1677" s="68" t="s">
        <v>268</v>
      </c>
      <c r="C1677" s="19" t="s">
        <v>3057</v>
      </c>
      <c r="D1677" s="20" t="s">
        <v>14</v>
      </c>
      <c r="E1677" s="21" t="s">
        <v>352</v>
      </c>
      <c r="F1677" s="22" t="s">
        <v>3058</v>
      </c>
      <c r="G1677" s="23">
        <v>935</v>
      </c>
      <c r="H1677" s="23">
        <v>0</v>
      </c>
      <c r="I1677" s="23">
        <v>0</v>
      </c>
      <c r="AG1677" s="94"/>
    </row>
    <row r="1678" spans="1:33" s="93" customFormat="1" ht="36.75" customHeight="1">
      <c r="A1678" s="17" t="s">
        <v>3028</v>
      </c>
      <c r="B1678" s="68" t="s">
        <v>268</v>
      </c>
      <c r="C1678" s="19" t="s">
        <v>3059</v>
      </c>
      <c r="D1678" s="20" t="s">
        <v>14</v>
      </c>
      <c r="E1678" s="21" t="s">
        <v>352</v>
      </c>
      <c r="F1678" s="22" t="s">
        <v>3060</v>
      </c>
      <c r="G1678" s="23">
        <v>585.32</v>
      </c>
      <c r="H1678" s="23">
        <v>0</v>
      </c>
      <c r="I1678" s="23">
        <v>0</v>
      </c>
      <c r="AG1678" s="94"/>
    </row>
    <row r="1679" spans="1:33" s="93" customFormat="1" ht="36.75" customHeight="1">
      <c r="A1679" s="17" t="s">
        <v>3028</v>
      </c>
      <c r="B1679" s="68" t="s">
        <v>268</v>
      </c>
      <c r="C1679" s="19" t="s">
        <v>3061</v>
      </c>
      <c r="D1679" s="20" t="s">
        <v>14</v>
      </c>
      <c r="E1679" s="21" t="s">
        <v>352</v>
      </c>
      <c r="F1679" s="22" t="s">
        <v>3062</v>
      </c>
      <c r="G1679" s="23">
        <v>569726.17</v>
      </c>
      <c r="H1679" s="23">
        <v>0</v>
      </c>
      <c r="I1679" s="23">
        <v>0</v>
      </c>
      <c r="AG1679" s="94"/>
    </row>
    <row r="1680" spans="1:33" s="93" customFormat="1" ht="36.75" customHeight="1">
      <c r="A1680" s="17" t="s">
        <v>3028</v>
      </c>
      <c r="B1680" s="68" t="s">
        <v>268</v>
      </c>
      <c r="C1680" s="19" t="s">
        <v>3063</v>
      </c>
      <c r="D1680" s="20" t="s">
        <v>14</v>
      </c>
      <c r="E1680" s="21" t="s">
        <v>352</v>
      </c>
      <c r="F1680" s="22" t="s">
        <v>3064</v>
      </c>
      <c r="G1680" s="23">
        <v>90150.62</v>
      </c>
      <c r="H1680" s="23">
        <v>0</v>
      </c>
      <c r="I1680" s="23">
        <v>0</v>
      </c>
      <c r="AG1680" s="94"/>
    </row>
    <row r="1681" spans="1:33" s="93" customFormat="1" ht="36.75" customHeight="1">
      <c r="A1681" s="17" t="s">
        <v>3028</v>
      </c>
      <c r="B1681" s="68" t="s">
        <v>268</v>
      </c>
      <c r="C1681" s="19" t="s">
        <v>3065</v>
      </c>
      <c r="D1681" s="20" t="s">
        <v>14</v>
      </c>
      <c r="E1681" s="21" t="s">
        <v>352</v>
      </c>
      <c r="F1681" s="22" t="s">
        <v>3066</v>
      </c>
      <c r="G1681" s="23">
        <v>193817.1</v>
      </c>
      <c r="H1681" s="23">
        <v>0</v>
      </c>
      <c r="I1681" s="23">
        <v>0</v>
      </c>
      <c r="AG1681" s="94"/>
    </row>
    <row r="1682" spans="1:33" s="93" customFormat="1" ht="36.75" customHeight="1">
      <c r="A1682" s="17" t="s">
        <v>3028</v>
      </c>
      <c r="B1682" s="68" t="s">
        <v>268</v>
      </c>
      <c r="C1682" s="19" t="s">
        <v>3067</v>
      </c>
      <c r="D1682" s="20" t="s">
        <v>14</v>
      </c>
      <c r="E1682" s="21" t="s">
        <v>352</v>
      </c>
      <c r="F1682" s="22" t="s">
        <v>3068</v>
      </c>
      <c r="G1682" s="23">
        <v>4654.34</v>
      </c>
      <c r="H1682" s="23">
        <v>0</v>
      </c>
      <c r="I1682" s="23">
        <v>24.73</v>
      </c>
      <c r="AG1682" s="94"/>
    </row>
    <row r="1683" spans="1:33" s="93" customFormat="1" ht="36.75" customHeight="1">
      <c r="A1683" s="17" t="s">
        <v>3028</v>
      </c>
      <c r="B1683" s="68" t="s">
        <v>268</v>
      </c>
      <c r="C1683" s="19" t="s">
        <v>3069</v>
      </c>
      <c r="D1683" s="20" t="s">
        <v>14</v>
      </c>
      <c r="E1683" s="21" t="s">
        <v>352</v>
      </c>
      <c r="F1683" s="22" t="s">
        <v>3070</v>
      </c>
      <c r="G1683" s="23">
        <v>3324.99</v>
      </c>
      <c r="H1683" s="23">
        <v>0</v>
      </c>
      <c r="I1683" s="23">
        <v>0</v>
      </c>
      <c r="AG1683" s="94"/>
    </row>
    <row r="1684" spans="1:33" s="93" customFormat="1" ht="36.75" customHeight="1">
      <c r="A1684" s="17" t="s">
        <v>3028</v>
      </c>
      <c r="B1684" s="68" t="s">
        <v>268</v>
      </c>
      <c r="C1684" s="19" t="s">
        <v>3071</v>
      </c>
      <c r="D1684" s="20" t="s">
        <v>14</v>
      </c>
      <c r="E1684" s="21" t="s">
        <v>352</v>
      </c>
      <c r="F1684" s="22" t="s">
        <v>3072</v>
      </c>
      <c r="G1684" s="23">
        <v>94712.52</v>
      </c>
      <c r="H1684" s="23">
        <v>0</v>
      </c>
      <c r="I1684" s="23">
        <v>0</v>
      </c>
      <c r="AG1684" s="94"/>
    </row>
    <row r="1685" spans="1:33" s="93" customFormat="1" ht="36.75" customHeight="1">
      <c r="A1685" s="17" t="s">
        <v>3028</v>
      </c>
      <c r="B1685" s="68" t="s">
        <v>268</v>
      </c>
      <c r="C1685" s="19" t="s">
        <v>3073</v>
      </c>
      <c r="D1685" s="20" t="s">
        <v>14</v>
      </c>
      <c r="E1685" s="21" t="s">
        <v>352</v>
      </c>
      <c r="F1685" s="22" t="s">
        <v>3074</v>
      </c>
      <c r="G1685" s="23">
        <v>192631.24</v>
      </c>
      <c r="H1685" s="23">
        <v>0</v>
      </c>
      <c r="I1685" s="23">
        <v>0</v>
      </c>
      <c r="AG1685" s="94"/>
    </row>
    <row r="1686" spans="1:33" s="93" customFormat="1" ht="36.75" customHeight="1">
      <c r="A1686" s="17" t="s">
        <v>3028</v>
      </c>
      <c r="B1686" s="68" t="s">
        <v>268</v>
      </c>
      <c r="C1686" s="19" t="s">
        <v>3075</v>
      </c>
      <c r="D1686" s="20" t="s">
        <v>14</v>
      </c>
      <c r="E1686" s="21" t="s">
        <v>352</v>
      </c>
      <c r="F1686" s="22" t="s">
        <v>3076</v>
      </c>
      <c r="G1686" s="23">
        <v>2006.88</v>
      </c>
      <c r="H1686" s="23">
        <v>0</v>
      </c>
      <c r="I1686" s="23">
        <v>0</v>
      </c>
      <c r="AG1686" s="94"/>
    </row>
    <row r="1687" spans="1:33" s="93" customFormat="1" ht="36.75" customHeight="1">
      <c r="A1687" s="17" t="s">
        <v>3028</v>
      </c>
      <c r="B1687" s="68" t="s">
        <v>268</v>
      </c>
      <c r="C1687" s="19" t="s">
        <v>3077</v>
      </c>
      <c r="D1687" s="20" t="s">
        <v>14</v>
      </c>
      <c r="E1687" s="21" t="s">
        <v>352</v>
      </c>
      <c r="F1687" s="22" t="s">
        <v>3078</v>
      </c>
      <c r="G1687" s="23">
        <v>183.99</v>
      </c>
      <c r="H1687" s="23">
        <v>0</v>
      </c>
      <c r="I1687" s="23">
        <v>0</v>
      </c>
      <c r="AG1687" s="94"/>
    </row>
    <row r="1688" spans="1:33" s="93" customFormat="1" ht="36.75" customHeight="1">
      <c r="A1688" s="17" t="s">
        <v>3028</v>
      </c>
      <c r="B1688" s="68" t="s">
        <v>268</v>
      </c>
      <c r="C1688" s="19" t="s">
        <v>3079</v>
      </c>
      <c r="D1688" s="20" t="s">
        <v>14</v>
      </c>
      <c r="E1688" s="21" t="s">
        <v>352</v>
      </c>
      <c r="F1688" s="22" t="s">
        <v>3080</v>
      </c>
      <c r="G1688" s="23">
        <v>585.32</v>
      </c>
      <c r="H1688" s="23">
        <v>0</v>
      </c>
      <c r="I1688" s="23">
        <v>0</v>
      </c>
      <c r="AG1688" s="94"/>
    </row>
    <row r="1689" spans="1:33" s="93" customFormat="1" ht="36.75" customHeight="1">
      <c r="A1689" s="17" t="s">
        <v>3028</v>
      </c>
      <c r="B1689" s="68" t="s">
        <v>268</v>
      </c>
      <c r="C1689" s="19" t="s">
        <v>3081</v>
      </c>
      <c r="D1689" s="20" t="s">
        <v>14</v>
      </c>
      <c r="E1689" s="21" t="s">
        <v>352</v>
      </c>
      <c r="F1689" s="22" t="s">
        <v>3082</v>
      </c>
      <c r="G1689" s="23">
        <v>2530</v>
      </c>
      <c r="H1689" s="23">
        <v>0</v>
      </c>
      <c r="I1689" s="23">
        <v>0</v>
      </c>
      <c r="AG1689" s="94"/>
    </row>
    <row r="1690" spans="1:33" s="93" customFormat="1" ht="36.75" customHeight="1">
      <c r="A1690" s="17" t="s">
        <v>3028</v>
      </c>
      <c r="B1690" s="68" t="s">
        <v>268</v>
      </c>
      <c r="C1690" s="19" t="s">
        <v>3077</v>
      </c>
      <c r="D1690" s="20" t="s">
        <v>14</v>
      </c>
      <c r="E1690" s="21" t="s">
        <v>352</v>
      </c>
      <c r="F1690" s="22" t="s">
        <v>3083</v>
      </c>
      <c r="G1690" s="23">
        <v>570159.67</v>
      </c>
      <c r="H1690" s="23">
        <v>0</v>
      </c>
      <c r="I1690" s="23">
        <v>0</v>
      </c>
      <c r="AG1690" s="94"/>
    </row>
    <row r="1691" spans="1:33" s="93" customFormat="1" ht="36.75" customHeight="1">
      <c r="A1691" s="17" t="s">
        <v>3028</v>
      </c>
      <c r="B1691" s="68" t="s">
        <v>268</v>
      </c>
      <c r="C1691" s="19" t="s">
        <v>3081</v>
      </c>
      <c r="D1691" s="20" t="s">
        <v>14</v>
      </c>
      <c r="E1691" s="21" t="s">
        <v>352</v>
      </c>
      <c r="F1691" s="22" t="s">
        <v>3084</v>
      </c>
      <c r="G1691" s="23">
        <v>1987.22</v>
      </c>
      <c r="H1691" s="23">
        <v>0</v>
      </c>
      <c r="I1691" s="23">
        <v>0</v>
      </c>
      <c r="AG1691" s="94"/>
    </row>
    <row r="1692" spans="1:33" s="93" customFormat="1" ht="36.75" customHeight="1">
      <c r="A1692" s="17" t="s">
        <v>3028</v>
      </c>
      <c r="B1692" s="68" t="s">
        <v>268</v>
      </c>
      <c r="C1692" s="19" t="s">
        <v>3085</v>
      </c>
      <c r="D1692" s="20" t="s">
        <v>14</v>
      </c>
      <c r="E1692" s="21" t="s">
        <v>352</v>
      </c>
      <c r="F1692" s="22" t="s">
        <v>3086</v>
      </c>
      <c r="G1692" s="23">
        <v>569982.81</v>
      </c>
      <c r="H1692" s="23">
        <v>0</v>
      </c>
      <c r="I1692" s="23">
        <v>0</v>
      </c>
      <c r="AG1692" s="94"/>
    </row>
    <row r="1693" spans="1:33" s="93" customFormat="1" ht="36.75" customHeight="1">
      <c r="A1693" s="17" t="s">
        <v>3028</v>
      </c>
      <c r="B1693" s="68" t="s">
        <v>268</v>
      </c>
      <c r="C1693" s="19" t="s">
        <v>3087</v>
      </c>
      <c r="D1693" s="20" t="s">
        <v>14</v>
      </c>
      <c r="E1693" s="21" t="s">
        <v>352</v>
      </c>
      <c r="F1693" s="22" t="s">
        <v>3088</v>
      </c>
      <c r="G1693" s="23">
        <v>94391.35</v>
      </c>
      <c r="H1693" s="23">
        <v>0</v>
      </c>
      <c r="I1693" s="23">
        <v>0</v>
      </c>
      <c r="AG1693" s="94"/>
    </row>
    <row r="1694" spans="1:33" s="93" customFormat="1" ht="36.75" customHeight="1">
      <c r="A1694" s="17" t="s">
        <v>3028</v>
      </c>
      <c r="B1694" s="68" t="s">
        <v>268</v>
      </c>
      <c r="C1694" s="19" t="s">
        <v>3089</v>
      </c>
      <c r="D1694" s="20" t="s">
        <v>14</v>
      </c>
      <c r="E1694" s="21" t="s">
        <v>352</v>
      </c>
      <c r="F1694" s="22" t="s">
        <v>3090</v>
      </c>
      <c r="G1694" s="23">
        <v>192631.24</v>
      </c>
      <c r="H1694" s="23">
        <v>0</v>
      </c>
      <c r="I1694" s="23">
        <v>0</v>
      </c>
      <c r="AG1694" s="94"/>
    </row>
    <row r="1695" spans="1:33" s="93" customFormat="1" ht="36.75" customHeight="1">
      <c r="A1695" s="17" t="s">
        <v>3028</v>
      </c>
      <c r="B1695" s="68" t="s">
        <v>268</v>
      </c>
      <c r="C1695" s="19" t="s">
        <v>3091</v>
      </c>
      <c r="D1695" s="20" t="s">
        <v>14</v>
      </c>
      <c r="E1695" s="21" t="s">
        <v>352</v>
      </c>
      <c r="F1695" s="22" t="s">
        <v>3092</v>
      </c>
      <c r="G1695" s="23">
        <v>2549.33</v>
      </c>
      <c r="H1695" s="23">
        <v>0</v>
      </c>
      <c r="I1695" s="23">
        <v>0</v>
      </c>
      <c r="AG1695" s="94"/>
    </row>
    <row r="1696" spans="1:33" s="93" customFormat="1" ht="36.75" customHeight="1">
      <c r="A1696" s="17" t="s">
        <v>3028</v>
      </c>
      <c r="B1696" s="68" t="s">
        <v>268</v>
      </c>
      <c r="C1696" s="19" t="s">
        <v>3091</v>
      </c>
      <c r="D1696" s="20" t="s">
        <v>14</v>
      </c>
      <c r="E1696" s="21" t="s">
        <v>352</v>
      </c>
      <c r="F1696" s="22" t="s">
        <v>3093</v>
      </c>
      <c r="G1696" s="23">
        <v>1959.01</v>
      </c>
      <c r="H1696" s="23">
        <v>0</v>
      </c>
      <c r="I1696" s="23">
        <v>0</v>
      </c>
      <c r="AG1696" s="94"/>
    </row>
    <row r="1697" spans="1:33" s="93" customFormat="1" ht="36.75" customHeight="1">
      <c r="A1697" s="17" t="s">
        <v>3028</v>
      </c>
      <c r="B1697" s="68" t="s">
        <v>268</v>
      </c>
      <c r="C1697" s="19" t="s">
        <v>3094</v>
      </c>
      <c r="D1697" s="20" t="s">
        <v>14</v>
      </c>
      <c r="E1697" s="21" t="s">
        <v>352</v>
      </c>
      <c r="F1697" s="22" t="s">
        <v>3095</v>
      </c>
      <c r="G1697" s="23">
        <v>935</v>
      </c>
      <c r="H1697" s="23">
        <v>0</v>
      </c>
      <c r="I1697" s="23">
        <v>0</v>
      </c>
      <c r="AG1697" s="94"/>
    </row>
    <row r="1698" spans="1:33" s="93" customFormat="1" ht="36.75" customHeight="1">
      <c r="A1698" s="17" t="s">
        <v>3028</v>
      </c>
      <c r="B1698" s="68" t="s">
        <v>268</v>
      </c>
      <c r="C1698" s="19" t="s">
        <v>3096</v>
      </c>
      <c r="D1698" s="20" t="s">
        <v>14</v>
      </c>
      <c r="E1698" s="21" t="s">
        <v>352</v>
      </c>
      <c r="F1698" s="22" t="s">
        <v>3097</v>
      </c>
      <c r="G1698" s="23">
        <v>585.32</v>
      </c>
      <c r="H1698" s="23">
        <v>0</v>
      </c>
      <c r="I1698" s="23">
        <v>0</v>
      </c>
      <c r="AG1698" s="94"/>
    </row>
    <row r="1699" spans="1:33" s="93" customFormat="1" ht="36.75" customHeight="1">
      <c r="A1699" s="17" t="s">
        <v>3028</v>
      </c>
      <c r="B1699" s="68" t="s">
        <v>268</v>
      </c>
      <c r="C1699" s="19" t="s">
        <v>3043</v>
      </c>
      <c r="D1699" s="20" t="s">
        <v>14</v>
      </c>
      <c r="E1699" s="21" t="s">
        <v>352</v>
      </c>
      <c r="F1699" s="22" t="s">
        <v>3098</v>
      </c>
      <c r="G1699" s="23">
        <v>1870</v>
      </c>
      <c r="H1699" s="23">
        <v>0</v>
      </c>
      <c r="I1699" s="23">
        <v>0</v>
      </c>
      <c r="AG1699" s="94"/>
    </row>
    <row r="1700" spans="1:33" s="93" customFormat="1" ht="36.75" customHeight="1">
      <c r="A1700" s="17" t="s">
        <v>3028</v>
      </c>
      <c r="B1700" s="68" t="s">
        <v>268</v>
      </c>
      <c r="C1700" s="19" t="s">
        <v>3067</v>
      </c>
      <c r="D1700" s="20" t="s">
        <v>14</v>
      </c>
      <c r="E1700" s="21" t="s">
        <v>352</v>
      </c>
      <c r="F1700" s="22" t="s">
        <v>3099</v>
      </c>
      <c r="G1700" s="23">
        <v>24.73</v>
      </c>
      <c r="H1700" s="23">
        <v>0</v>
      </c>
      <c r="I1700" s="23">
        <v>0</v>
      </c>
      <c r="AG1700" s="94"/>
    </row>
    <row r="1701" spans="1:33" s="93" customFormat="1" ht="36.75" customHeight="1">
      <c r="A1701" s="17" t="s">
        <v>3028</v>
      </c>
      <c r="B1701" s="68" t="s">
        <v>268</v>
      </c>
      <c r="C1701" s="19" t="s">
        <v>3041</v>
      </c>
      <c r="D1701" s="20" t="s">
        <v>14</v>
      </c>
      <c r="E1701" s="21" t="s">
        <v>352</v>
      </c>
      <c r="F1701" s="22" t="s">
        <v>3100</v>
      </c>
      <c r="G1701" s="23">
        <v>456.42</v>
      </c>
      <c r="H1701" s="23">
        <v>0</v>
      </c>
      <c r="I1701" s="23">
        <v>0</v>
      </c>
      <c r="AG1701" s="94"/>
    </row>
    <row r="1702" spans="1:33" s="93" customFormat="1" ht="36.75" customHeight="1">
      <c r="A1702" s="17" t="s">
        <v>2962</v>
      </c>
      <c r="B1702" s="68">
        <v>29979036001031</v>
      </c>
      <c r="C1702" s="19" t="s">
        <v>3101</v>
      </c>
      <c r="D1702" s="20" t="s">
        <v>14</v>
      </c>
      <c r="E1702" s="21" t="s">
        <v>352</v>
      </c>
      <c r="F1702" s="22" t="s">
        <v>3102</v>
      </c>
      <c r="G1702" s="23">
        <v>587.4</v>
      </c>
      <c r="H1702" s="23">
        <v>0</v>
      </c>
      <c r="I1702" s="23">
        <v>587.4</v>
      </c>
      <c r="AG1702" s="94"/>
    </row>
    <row r="1703" spans="1:33" s="93" customFormat="1" ht="36.75" customHeight="1">
      <c r="A1703" s="17" t="s">
        <v>3028</v>
      </c>
      <c r="B1703" s="68" t="s">
        <v>268</v>
      </c>
      <c r="C1703" s="19" t="s">
        <v>3085</v>
      </c>
      <c r="D1703" s="20" t="s">
        <v>14</v>
      </c>
      <c r="E1703" s="21" t="s">
        <v>352</v>
      </c>
      <c r="F1703" s="22" t="s">
        <v>3103</v>
      </c>
      <c r="G1703" s="23">
        <v>37.3</v>
      </c>
      <c r="H1703" s="23">
        <v>0</v>
      </c>
      <c r="I1703" s="23">
        <v>0</v>
      </c>
      <c r="AG1703" s="94"/>
    </row>
    <row r="1704" spans="1:33" s="93" customFormat="1" ht="36.75" customHeight="1">
      <c r="A1704" s="17" t="s">
        <v>2962</v>
      </c>
      <c r="B1704" s="68">
        <v>29979036001031</v>
      </c>
      <c r="C1704" s="19" t="s">
        <v>3104</v>
      </c>
      <c r="D1704" s="20" t="s">
        <v>14</v>
      </c>
      <c r="E1704" s="21" t="s">
        <v>352</v>
      </c>
      <c r="F1704" s="22" t="s">
        <v>3105</v>
      </c>
      <c r="G1704" s="23">
        <v>71.2</v>
      </c>
      <c r="H1704" s="23">
        <v>0</v>
      </c>
      <c r="I1704" s="23">
        <v>0</v>
      </c>
      <c r="AG1704" s="94"/>
    </row>
    <row r="1705" spans="1:33" s="93" customFormat="1" ht="36.75" customHeight="1">
      <c r="A1705" s="17" t="s">
        <v>3028</v>
      </c>
      <c r="B1705" s="68" t="s">
        <v>268</v>
      </c>
      <c r="C1705" s="19" t="s">
        <v>3091</v>
      </c>
      <c r="D1705" s="20" t="s">
        <v>14</v>
      </c>
      <c r="E1705" s="37" t="s">
        <v>352</v>
      </c>
      <c r="F1705" s="22" t="s">
        <v>3106</v>
      </c>
      <c r="G1705" s="23">
        <v>171.93</v>
      </c>
      <c r="H1705" s="23">
        <v>0</v>
      </c>
      <c r="I1705" s="23">
        <v>0</v>
      </c>
      <c r="AG1705" s="94"/>
    </row>
    <row r="1706" spans="1:33" s="93" customFormat="1" ht="36.75" customHeight="1">
      <c r="A1706" s="17" t="s">
        <v>2962</v>
      </c>
      <c r="B1706" s="68">
        <v>29979036001031</v>
      </c>
      <c r="C1706" s="19" t="s">
        <v>3107</v>
      </c>
      <c r="D1706" s="95" t="s">
        <v>14</v>
      </c>
      <c r="E1706" s="21" t="s">
        <v>352</v>
      </c>
      <c r="F1706" s="96" t="s">
        <v>3108</v>
      </c>
      <c r="G1706" s="23">
        <v>328.22</v>
      </c>
      <c r="H1706" s="23">
        <v>0</v>
      </c>
      <c r="I1706" s="23">
        <v>0</v>
      </c>
      <c r="AG1706" s="94"/>
    </row>
    <row r="1707" spans="1:33" s="99" customFormat="1" ht="36.75" customHeight="1">
      <c r="A1707" s="43" t="s">
        <v>3028</v>
      </c>
      <c r="B1707" s="79" t="s">
        <v>3109</v>
      </c>
      <c r="C1707" s="97" t="s">
        <v>3110</v>
      </c>
      <c r="D1707" s="95" t="s">
        <v>14</v>
      </c>
      <c r="E1707" s="21" t="s">
        <v>352</v>
      </c>
      <c r="F1707" s="98" t="s">
        <v>3111</v>
      </c>
      <c r="G1707" s="49">
        <v>94391.35</v>
      </c>
      <c r="H1707" s="23">
        <v>0</v>
      </c>
      <c r="I1707" s="49">
        <v>0</v>
      </c>
      <c r="AG1707" s="100"/>
    </row>
    <row r="1708" spans="1:33" s="99" customFormat="1" ht="36.75" customHeight="1">
      <c r="A1708" s="43" t="s">
        <v>3028</v>
      </c>
      <c r="B1708" s="79" t="s">
        <v>3109</v>
      </c>
      <c r="C1708" s="97" t="s">
        <v>3112</v>
      </c>
      <c r="D1708" s="95" t="s">
        <v>14</v>
      </c>
      <c r="E1708" s="21" t="s">
        <v>352</v>
      </c>
      <c r="F1708" s="98" t="s">
        <v>3113</v>
      </c>
      <c r="G1708" s="49">
        <v>191988.91</v>
      </c>
      <c r="H1708" s="23">
        <v>0</v>
      </c>
      <c r="I1708" s="49">
        <v>0</v>
      </c>
      <c r="AG1708" s="100"/>
    </row>
    <row r="1709" spans="1:33" s="99" customFormat="1" ht="36.75" customHeight="1">
      <c r="A1709" s="43" t="s">
        <v>3028</v>
      </c>
      <c r="B1709" s="79" t="s">
        <v>3109</v>
      </c>
      <c r="C1709" s="97" t="s">
        <v>3114</v>
      </c>
      <c r="D1709" s="95" t="s">
        <v>14</v>
      </c>
      <c r="E1709" s="21" t="s">
        <v>352</v>
      </c>
      <c r="F1709" s="98" t="s">
        <v>3115</v>
      </c>
      <c r="G1709" s="49">
        <v>2878.22</v>
      </c>
      <c r="H1709" s="23">
        <v>0</v>
      </c>
      <c r="I1709" s="49">
        <v>0</v>
      </c>
      <c r="AG1709" s="100"/>
    </row>
    <row r="1710" spans="1:33" s="99" customFormat="1" ht="36.75" customHeight="1">
      <c r="A1710" s="43" t="s">
        <v>3028</v>
      </c>
      <c r="B1710" s="79" t="s">
        <v>3109</v>
      </c>
      <c r="C1710" s="97" t="s">
        <v>3116</v>
      </c>
      <c r="D1710" s="95" t="s">
        <v>14</v>
      </c>
      <c r="E1710" s="21" t="s">
        <v>352</v>
      </c>
      <c r="F1710" s="98" t="s">
        <v>3117</v>
      </c>
      <c r="G1710" s="49">
        <v>585.32</v>
      </c>
      <c r="H1710" s="23">
        <v>0</v>
      </c>
      <c r="I1710" s="49">
        <v>0</v>
      </c>
      <c r="AG1710" s="100"/>
    </row>
    <row r="1711" spans="1:33" s="99" customFormat="1" ht="36.75" customHeight="1">
      <c r="A1711" s="43" t="s">
        <v>3028</v>
      </c>
      <c r="B1711" s="79" t="s">
        <v>3109</v>
      </c>
      <c r="C1711" s="97" t="s">
        <v>3118</v>
      </c>
      <c r="D1711" s="95" t="s">
        <v>14</v>
      </c>
      <c r="E1711" s="21" t="s">
        <v>352</v>
      </c>
      <c r="F1711" s="98" t="s">
        <v>3119</v>
      </c>
      <c r="G1711" s="49">
        <v>570212.23</v>
      </c>
      <c r="H1711" s="23">
        <v>0</v>
      </c>
      <c r="I1711" s="49">
        <v>0</v>
      </c>
      <c r="AG1711" s="100"/>
    </row>
    <row r="1712" spans="1:33" s="99" customFormat="1" ht="36.75" customHeight="1">
      <c r="A1712" s="43" t="s">
        <v>3028</v>
      </c>
      <c r="B1712" s="68" t="s">
        <v>268</v>
      </c>
      <c r="C1712" s="97" t="s">
        <v>3120</v>
      </c>
      <c r="D1712" s="95" t="s">
        <v>14</v>
      </c>
      <c r="E1712" s="21" t="s">
        <v>352</v>
      </c>
      <c r="F1712" s="98" t="s">
        <v>3121</v>
      </c>
      <c r="G1712" s="49">
        <v>3908.45</v>
      </c>
      <c r="H1712" s="23">
        <v>0</v>
      </c>
      <c r="I1712" s="49">
        <v>0</v>
      </c>
      <c r="AG1712" s="100"/>
    </row>
    <row r="1713" spans="1:33" s="99" customFormat="1" ht="36.75" customHeight="1">
      <c r="A1713" s="17" t="s">
        <v>91</v>
      </c>
      <c r="B1713" s="18">
        <v>23032014000192</v>
      </c>
      <c r="C1713" s="97" t="s">
        <v>3122</v>
      </c>
      <c r="D1713" s="20" t="s">
        <v>40</v>
      </c>
      <c r="E1713" s="21" t="s">
        <v>55</v>
      </c>
      <c r="F1713" s="98" t="s">
        <v>3123</v>
      </c>
      <c r="G1713" s="49">
        <v>261153.49</v>
      </c>
      <c r="H1713" s="23">
        <v>0</v>
      </c>
      <c r="I1713" s="49">
        <v>0</v>
      </c>
      <c r="AG1713" s="100"/>
    </row>
    <row r="1714" spans="1:33" s="99" customFormat="1" ht="36.75" customHeight="1">
      <c r="A1714" s="17" t="s">
        <v>27</v>
      </c>
      <c r="B1714" s="18">
        <v>2341467000120</v>
      </c>
      <c r="C1714" s="97" t="s">
        <v>3124</v>
      </c>
      <c r="D1714" s="20" t="s">
        <v>14</v>
      </c>
      <c r="E1714" s="21" t="s">
        <v>29</v>
      </c>
      <c r="F1714" s="98" t="s">
        <v>3125</v>
      </c>
      <c r="G1714" s="49">
        <v>20000</v>
      </c>
      <c r="H1714" s="23">
        <v>0</v>
      </c>
      <c r="I1714" s="49">
        <v>0</v>
      </c>
      <c r="AG1714" s="100"/>
    </row>
    <row r="1715" spans="1:33" s="99" customFormat="1" ht="36.75" customHeight="1">
      <c r="A1715" s="17" t="s">
        <v>224</v>
      </c>
      <c r="B1715" s="18">
        <v>4153748000185</v>
      </c>
      <c r="C1715" s="97" t="s">
        <v>3126</v>
      </c>
      <c r="D1715" s="95" t="s">
        <v>14</v>
      </c>
      <c r="E1715" s="21" t="s">
        <v>352</v>
      </c>
      <c r="F1715" s="98" t="s">
        <v>3127</v>
      </c>
      <c r="G1715" s="49">
        <v>1016.54</v>
      </c>
      <c r="H1715" s="23">
        <v>0</v>
      </c>
      <c r="I1715" s="49">
        <v>1016.54</v>
      </c>
      <c r="AG1715" s="100"/>
    </row>
    <row r="1716" spans="1:33" s="40" customFormat="1" ht="30" customHeight="1">
      <c r="A1716" s="17" t="s">
        <v>658</v>
      </c>
      <c r="B1716" s="18">
        <v>34288970210</v>
      </c>
      <c r="C1716" s="30" t="s">
        <v>3128</v>
      </c>
      <c r="D1716" s="20" t="s">
        <v>14</v>
      </c>
      <c r="E1716" s="21" t="s">
        <v>352</v>
      </c>
      <c r="F1716" s="22" t="s">
        <v>3129</v>
      </c>
      <c r="G1716" s="23">
        <v>909.6</v>
      </c>
      <c r="H1716" s="23">
        <v>0</v>
      </c>
      <c r="I1716" s="23">
        <v>909.6</v>
      </c>
      <c r="AG1716" s="41"/>
    </row>
    <row r="1717" spans="1:33" s="40" customFormat="1" ht="40.5" customHeight="1">
      <c r="A1717" s="17" t="s">
        <v>12</v>
      </c>
      <c r="B1717" s="18">
        <v>3146650215</v>
      </c>
      <c r="C1717" s="30" t="s">
        <v>3130</v>
      </c>
      <c r="D1717" s="20" t="s">
        <v>14</v>
      </c>
      <c r="E1717" s="21" t="s">
        <v>402</v>
      </c>
      <c r="F1717" s="22" t="s">
        <v>3131</v>
      </c>
      <c r="G1717" s="23">
        <v>16427.79</v>
      </c>
      <c r="H1717" s="23">
        <v>0</v>
      </c>
      <c r="I1717" s="23">
        <v>0</v>
      </c>
      <c r="AG1717" s="41"/>
    </row>
    <row r="1718" spans="1:33" s="40" customFormat="1" ht="30" customHeight="1">
      <c r="A1718" s="17" t="s">
        <v>293</v>
      </c>
      <c r="B1718" s="18">
        <v>29979036001031</v>
      </c>
      <c r="C1718" s="19" t="s">
        <v>3132</v>
      </c>
      <c r="D1718" s="20" t="s">
        <v>14</v>
      </c>
      <c r="E1718" s="21" t="s">
        <v>352</v>
      </c>
      <c r="F1718" s="22" t="s">
        <v>3133</v>
      </c>
      <c r="G1718" s="23">
        <v>226.19</v>
      </c>
      <c r="H1718" s="23">
        <v>0</v>
      </c>
      <c r="I1718" s="23"/>
      <c r="AG1718" s="41"/>
    </row>
    <row r="1719" spans="1:9" s="25" customFormat="1" ht="36.75" customHeight="1">
      <c r="A1719" s="17" t="s">
        <v>483</v>
      </c>
      <c r="B1719" s="18">
        <v>73203661268</v>
      </c>
      <c r="C1719" s="19" t="s">
        <v>3134</v>
      </c>
      <c r="D1719" s="20" t="s">
        <v>14</v>
      </c>
      <c r="E1719" s="21" t="s">
        <v>352</v>
      </c>
      <c r="F1719" s="22" t="s">
        <v>3135</v>
      </c>
      <c r="G1719" s="23">
        <v>485</v>
      </c>
      <c r="H1719" s="23">
        <v>0</v>
      </c>
      <c r="I1719" s="23">
        <v>485</v>
      </c>
    </row>
    <row r="1720" spans="1:33" s="40" customFormat="1" ht="37.5" customHeight="1">
      <c r="A1720" s="17" t="s">
        <v>63</v>
      </c>
      <c r="B1720" s="18">
        <v>7783832000170</v>
      </c>
      <c r="C1720" s="19" t="s">
        <v>3136</v>
      </c>
      <c r="D1720" s="20" t="s">
        <v>40</v>
      </c>
      <c r="E1720" s="21" t="s">
        <v>383</v>
      </c>
      <c r="F1720" s="22" t="s">
        <v>3137</v>
      </c>
      <c r="G1720" s="23">
        <v>7281.42</v>
      </c>
      <c r="H1720" s="23">
        <v>0</v>
      </c>
      <c r="I1720" s="23">
        <v>0</v>
      </c>
      <c r="AG1720" s="41"/>
    </row>
    <row r="1721" spans="1:33" s="40" customFormat="1" ht="37.5" customHeight="1">
      <c r="A1721" s="43" t="s">
        <v>3138</v>
      </c>
      <c r="B1721" s="44">
        <v>5342580000119</v>
      </c>
      <c r="C1721" s="97" t="s">
        <v>3139</v>
      </c>
      <c r="D1721" s="20" t="s">
        <v>40</v>
      </c>
      <c r="E1721" s="21" t="s">
        <v>398</v>
      </c>
      <c r="F1721" s="98" t="s">
        <v>3140</v>
      </c>
      <c r="G1721" s="49">
        <v>112231</v>
      </c>
      <c r="H1721" s="23">
        <v>0</v>
      </c>
      <c r="I1721" s="49">
        <v>0</v>
      </c>
      <c r="AG1721" s="41"/>
    </row>
    <row r="1722" spans="1:33" s="40" customFormat="1" ht="37.5" customHeight="1">
      <c r="A1722" s="17" t="s">
        <v>68</v>
      </c>
      <c r="B1722" s="18">
        <v>10602740000151</v>
      </c>
      <c r="C1722" s="30" t="s">
        <v>3141</v>
      </c>
      <c r="D1722" s="20" t="s">
        <v>40</v>
      </c>
      <c r="E1722" s="21" t="s">
        <v>398</v>
      </c>
      <c r="F1722" s="98" t="s">
        <v>3142</v>
      </c>
      <c r="G1722" s="49">
        <v>3200</v>
      </c>
      <c r="H1722" s="23">
        <v>0</v>
      </c>
      <c r="I1722" s="49">
        <v>0</v>
      </c>
      <c r="AG1722" s="41"/>
    </row>
    <row r="1723" spans="1:33" s="40" customFormat="1" ht="37.5" customHeight="1">
      <c r="A1723" s="17" t="s">
        <v>711</v>
      </c>
      <c r="B1723" s="18">
        <v>90028287568</v>
      </c>
      <c r="C1723" s="19" t="s">
        <v>3143</v>
      </c>
      <c r="D1723" s="20" t="s">
        <v>14</v>
      </c>
      <c r="E1723" s="21" t="s">
        <v>352</v>
      </c>
      <c r="F1723" s="98" t="s">
        <v>3144</v>
      </c>
      <c r="G1723" s="49">
        <v>1512</v>
      </c>
      <c r="H1723" s="23">
        <v>0</v>
      </c>
      <c r="I1723" s="49">
        <v>1512</v>
      </c>
      <c r="AG1723" s="41"/>
    </row>
    <row r="1724" spans="1:33" s="40" customFormat="1" ht="37.5" customHeight="1">
      <c r="A1724" s="17" t="s">
        <v>711</v>
      </c>
      <c r="B1724" s="18">
        <v>90028287568</v>
      </c>
      <c r="C1724" s="19" t="s">
        <v>3145</v>
      </c>
      <c r="D1724" s="20" t="s">
        <v>14</v>
      </c>
      <c r="E1724" s="21" t="s">
        <v>352</v>
      </c>
      <c r="F1724" s="98" t="s">
        <v>3146</v>
      </c>
      <c r="G1724" s="49">
        <v>1641.14</v>
      </c>
      <c r="H1724" s="23">
        <v>0</v>
      </c>
      <c r="I1724" s="49">
        <v>1641.14</v>
      </c>
      <c r="AG1724" s="41"/>
    </row>
    <row r="1725" spans="1:33" s="40" customFormat="1" ht="37.5" customHeight="1">
      <c r="A1725" s="43" t="s">
        <v>3028</v>
      </c>
      <c r="B1725" s="79" t="s">
        <v>3109</v>
      </c>
      <c r="C1725" s="97" t="s">
        <v>3147</v>
      </c>
      <c r="D1725" s="20" t="s">
        <v>14</v>
      </c>
      <c r="E1725" s="21" t="s">
        <v>352</v>
      </c>
      <c r="F1725" s="98" t="s">
        <v>3148</v>
      </c>
      <c r="G1725" s="49">
        <v>68.04</v>
      </c>
      <c r="H1725" s="23">
        <v>0</v>
      </c>
      <c r="I1725" s="49">
        <v>0</v>
      </c>
      <c r="AG1725" s="41"/>
    </row>
    <row r="1726" spans="1:33" s="40" customFormat="1" ht="37.5" customHeight="1">
      <c r="A1726" s="43" t="s">
        <v>293</v>
      </c>
      <c r="B1726" s="79">
        <v>29979036001031</v>
      </c>
      <c r="C1726" s="97" t="s">
        <v>3149</v>
      </c>
      <c r="D1726" s="20" t="s">
        <v>14</v>
      </c>
      <c r="E1726" s="21" t="s">
        <v>352</v>
      </c>
      <c r="F1726" s="98" t="s">
        <v>3150</v>
      </c>
      <c r="G1726" s="49">
        <v>940.03</v>
      </c>
      <c r="H1726" s="23">
        <v>940.03</v>
      </c>
      <c r="I1726" s="49">
        <v>940.03</v>
      </c>
      <c r="AG1726" s="41"/>
    </row>
    <row r="1727" spans="1:33" s="40" customFormat="1" ht="37.5" customHeight="1">
      <c r="A1727" s="43" t="s">
        <v>3028</v>
      </c>
      <c r="B1727" s="79" t="s">
        <v>3151</v>
      </c>
      <c r="C1727" s="97" t="s">
        <v>3152</v>
      </c>
      <c r="D1727" s="20" t="s">
        <v>14</v>
      </c>
      <c r="E1727" s="21" t="s">
        <v>352</v>
      </c>
      <c r="F1727" s="98" t="s">
        <v>3153</v>
      </c>
      <c r="G1727" s="49">
        <v>16844.56</v>
      </c>
      <c r="H1727" s="23">
        <v>0</v>
      </c>
      <c r="I1727" s="49">
        <v>0</v>
      </c>
      <c r="AG1727" s="41"/>
    </row>
    <row r="1728" spans="1:33" s="40" customFormat="1" ht="37.5" customHeight="1">
      <c r="A1728" s="43" t="s">
        <v>3028</v>
      </c>
      <c r="B1728" s="79" t="s">
        <v>3151</v>
      </c>
      <c r="C1728" s="97" t="s">
        <v>3154</v>
      </c>
      <c r="D1728" s="20" t="s">
        <v>14</v>
      </c>
      <c r="E1728" s="21" t="s">
        <v>352</v>
      </c>
      <c r="F1728" s="98" t="s">
        <v>3155</v>
      </c>
      <c r="G1728" s="49">
        <v>19464.82</v>
      </c>
      <c r="H1728" s="23">
        <v>0</v>
      </c>
      <c r="I1728" s="49">
        <v>0</v>
      </c>
      <c r="AG1728" s="41"/>
    </row>
    <row r="1729" spans="1:33" s="40" customFormat="1" ht="37.5" customHeight="1">
      <c r="A1729" s="43" t="s">
        <v>3028</v>
      </c>
      <c r="B1729" s="79" t="s">
        <v>3151</v>
      </c>
      <c r="C1729" s="97" t="s">
        <v>3156</v>
      </c>
      <c r="D1729" s="20" t="s">
        <v>14</v>
      </c>
      <c r="E1729" s="21" t="s">
        <v>352</v>
      </c>
      <c r="F1729" s="98" t="s">
        <v>3157</v>
      </c>
      <c r="G1729" s="49">
        <v>16844.56</v>
      </c>
      <c r="H1729" s="23">
        <v>0</v>
      </c>
      <c r="I1729" s="49">
        <v>0</v>
      </c>
      <c r="AG1729" s="41"/>
    </row>
    <row r="1730" spans="1:33" s="40" customFormat="1" ht="37.5" customHeight="1">
      <c r="A1730" s="43" t="s">
        <v>3028</v>
      </c>
      <c r="B1730" s="79" t="s">
        <v>3151</v>
      </c>
      <c r="C1730" s="97" t="s">
        <v>3158</v>
      </c>
      <c r="D1730" s="20" t="s">
        <v>14</v>
      </c>
      <c r="E1730" s="21" t="s">
        <v>352</v>
      </c>
      <c r="F1730" s="98" t="s">
        <v>3159</v>
      </c>
      <c r="G1730" s="49">
        <v>651.14</v>
      </c>
      <c r="H1730" s="23">
        <v>651.14</v>
      </c>
      <c r="I1730" s="49">
        <v>651.14</v>
      </c>
      <c r="AG1730" s="41"/>
    </row>
    <row r="1731" spans="1:33" s="40" customFormat="1" ht="37.5" customHeight="1">
      <c r="A1731" s="43" t="s">
        <v>1897</v>
      </c>
      <c r="B1731" s="79">
        <v>34606483253</v>
      </c>
      <c r="C1731" s="97" t="s">
        <v>3160</v>
      </c>
      <c r="D1731" s="20" t="s">
        <v>14</v>
      </c>
      <c r="E1731" s="21" t="s">
        <v>352</v>
      </c>
      <c r="F1731" s="98" t="s">
        <v>3161</v>
      </c>
      <c r="G1731" s="49">
        <v>2339.32</v>
      </c>
      <c r="H1731" s="23">
        <v>2339.32</v>
      </c>
      <c r="I1731" s="49">
        <v>2339.32</v>
      </c>
      <c r="AG1731" s="41"/>
    </row>
    <row r="1732" spans="1:33" s="40" customFormat="1" ht="37.5" customHeight="1">
      <c r="A1732" s="43" t="s">
        <v>243</v>
      </c>
      <c r="B1732" s="79">
        <v>57144567268</v>
      </c>
      <c r="C1732" s="97" t="s">
        <v>3162</v>
      </c>
      <c r="D1732" s="20" t="s">
        <v>14</v>
      </c>
      <c r="E1732" s="21" t="s">
        <v>352</v>
      </c>
      <c r="F1732" s="98" t="s">
        <v>3163</v>
      </c>
      <c r="G1732" s="49">
        <v>453.22</v>
      </c>
      <c r="H1732" s="23">
        <v>453.22</v>
      </c>
      <c r="I1732" s="49">
        <v>453.22</v>
      </c>
      <c r="AG1732" s="41"/>
    </row>
    <row r="1733" spans="1:33" s="40" customFormat="1" ht="37.5" customHeight="1">
      <c r="A1733" s="43" t="s">
        <v>211</v>
      </c>
      <c r="B1733" s="79">
        <v>61605522287</v>
      </c>
      <c r="C1733" s="97" t="s">
        <v>3164</v>
      </c>
      <c r="D1733" s="20" t="s">
        <v>14</v>
      </c>
      <c r="E1733" s="21" t="s">
        <v>352</v>
      </c>
      <c r="F1733" s="98" t="s">
        <v>3165</v>
      </c>
      <c r="G1733" s="49">
        <v>453.22</v>
      </c>
      <c r="H1733" s="23">
        <v>453.22</v>
      </c>
      <c r="I1733" s="49">
        <v>453.22</v>
      </c>
      <c r="AG1733" s="41"/>
    </row>
    <row r="1734" spans="1:33" s="40" customFormat="1" ht="37.5" customHeight="1">
      <c r="A1734" s="43" t="s">
        <v>865</v>
      </c>
      <c r="B1734" s="79">
        <v>40432544000147</v>
      </c>
      <c r="C1734" s="97" t="s">
        <v>3166</v>
      </c>
      <c r="D1734" s="20" t="s">
        <v>14</v>
      </c>
      <c r="E1734" s="21" t="s">
        <v>352</v>
      </c>
      <c r="F1734" s="98" t="s">
        <v>3167</v>
      </c>
      <c r="G1734" s="49">
        <v>7.87</v>
      </c>
      <c r="H1734" s="23">
        <v>0</v>
      </c>
      <c r="I1734" s="49">
        <v>0</v>
      </c>
      <c r="AG1734" s="41"/>
    </row>
    <row r="1735" spans="1:9" ht="16.5" customHeight="1">
      <c r="A1735" s="101" t="s">
        <v>2686</v>
      </c>
      <c r="B1735" s="52"/>
      <c r="C1735" s="102"/>
      <c r="D1735" s="103"/>
      <c r="E1735" s="104"/>
      <c r="F1735" s="105"/>
      <c r="G1735" s="56">
        <f>SUM(G1655:G1734)</f>
        <v>6552303.579999999</v>
      </c>
      <c r="H1735" s="56">
        <f>SUM(H1655:H1734)</f>
        <v>4836.93</v>
      </c>
      <c r="I1735" s="56">
        <f>SUM(I1655:I1734)</f>
        <v>20565.86</v>
      </c>
    </row>
    <row r="1736" spans="5:7" ht="16.5" customHeight="1">
      <c r="E1736" s="106"/>
      <c r="G1736" s="107"/>
    </row>
    <row r="1737" ht="16.5" customHeight="1">
      <c r="E1737" s="106"/>
    </row>
    <row r="1738" ht="16.5" customHeight="1">
      <c r="E1738" s="106"/>
    </row>
    <row r="1739" spans="1:9" ht="16.5" customHeight="1">
      <c r="A1739" s="191" t="s">
        <v>3168</v>
      </c>
      <c r="B1739" s="191"/>
      <c r="C1739" s="191"/>
      <c r="D1739" s="191"/>
      <c r="E1739" s="191" t="s">
        <v>352</v>
      </c>
      <c r="F1739" s="191"/>
      <c r="G1739" s="191"/>
      <c r="H1739" s="191"/>
      <c r="I1739" s="8" t="s">
        <v>0</v>
      </c>
    </row>
    <row r="1740" ht="16.5" customHeight="1"/>
    <row r="1741" spans="1:9" ht="16.5" customHeight="1">
      <c r="A1741" s="10" t="s">
        <v>3</v>
      </c>
      <c r="B1741" s="10" t="s">
        <v>4</v>
      </c>
      <c r="C1741" s="108" t="s">
        <v>5</v>
      </c>
      <c r="D1741" s="12" t="s">
        <v>6</v>
      </c>
      <c r="E1741" s="12" t="s">
        <v>7</v>
      </c>
      <c r="F1741" s="10" t="s">
        <v>8</v>
      </c>
      <c r="G1741" s="10" t="s">
        <v>9</v>
      </c>
      <c r="H1741" s="10" t="s">
        <v>10</v>
      </c>
      <c r="I1741" s="13" t="s">
        <v>11</v>
      </c>
    </row>
    <row r="1742" spans="1:33" s="92" customFormat="1" ht="16.5" customHeight="1">
      <c r="A1742" s="109"/>
      <c r="B1742" s="110"/>
      <c r="C1742" s="111"/>
      <c r="D1742" s="21"/>
      <c r="E1742" s="112"/>
      <c r="F1742" s="113"/>
      <c r="G1742" s="114"/>
      <c r="H1742" s="115"/>
      <c r="I1742" s="114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6"/>
    </row>
    <row r="1743" spans="1:33" s="92" customFormat="1" ht="16.5" customHeight="1">
      <c r="A1743" s="109"/>
      <c r="B1743" s="110"/>
      <c r="C1743" s="111"/>
      <c r="D1743" s="21"/>
      <c r="E1743" s="112"/>
      <c r="F1743" s="113"/>
      <c r="G1743" s="116"/>
      <c r="H1743" s="117"/>
      <c r="I1743" s="114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6"/>
    </row>
    <row r="1744" spans="1:33" s="92" customFormat="1" ht="16.5" customHeight="1">
      <c r="A1744" s="109"/>
      <c r="B1744" s="110"/>
      <c r="C1744" s="111"/>
      <c r="D1744" s="21"/>
      <c r="E1744" s="112"/>
      <c r="F1744" s="113"/>
      <c r="G1744" s="116"/>
      <c r="H1744" s="117"/>
      <c r="I1744" s="114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6"/>
    </row>
    <row r="1745" spans="1:33" s="92" customFormat="1" ht="16.5" customHeight="1">
      <c r="A1745" s="109"/>
      <c r="B1745" s="110"/>
      <c r="C1745" s="111"/>
      <c r="D1745" s="21"/>
      <c r="E1745" s="112"/>
      <c r="F1745" s="113"/>
      <c r="G1745" s="116"/>
      <c r="H1745" s="117"/>
      <c r="I1745" s="114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6"/>
    </row>
    <row r="1746" spans="1:33" s="92" customFormat="1" ht="16.5" customHeight="1">
      <c r="A1746" s="109"/>
      <c r="B1746" s="110"/>
      <c r="C1746" s="111"/>
      <c r="D1746" s="21"/>
      <c r="E1746" s="112"/>
      <c r="F1746" s="113"/>
      <c r="G1746" s="116"/>
      <c r="H1746" s="117"/>
      <c r="I1746" s="114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6"/>
    </row>
    <row r="1747" spans="1:33" s="92" customFormat="1" ht="16.5" customHeight="1">
      <c r="A1747" s="109"/>
      <c r="B1747" s="110"/>
      <c r="C1747" s="111"/>
      <c r="D1747" s="21"/>
      <c r="E1747" s="112"/>
      <c r="F1747" s="113"/>
      <c r="G1747" s="116"/>
      <c r="H1747" s="117"/>
      <c r="I1747" s="114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6"/>
    </row>
    <row r="1748" spans="1:34" s="126" customFormat="1" ht="16.5" customHeight="1">
      <c r="A1748" s="118" t="s">
        <v>2686</v>
      </c>
      <c r="B1748" s="119"/>
      <c r="C1748" s="120"/>
      <c r="D1748" s="104"/>
      <c r="E1748" s="104"/>
      <c r="F1748" s="119"/>
      <c r="G1748" s="121">
        <f>SUM(G1742:G1747)</f>
        <v>0</v>
      </c>
      <c r="H1748" s="122">
        <f>SUM(H1742:H1747)</f>
        <v>0</v>
      </c>
      <c r="I1748" s="121">
        <f>SUM(I1742:I1747)</f>
        <v>0</v>
      </c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123"/>
      <c r="W1748" s="124"/>
      <c r="X1748" s="124"/>
      <c r="Y1748" s="124"/>
      <c r="Z1748" s="124"/>
      <c r="AA1748" s="124"/>
      <c r="AB1748" s="124"/>
      <c r="AC1748" s="124"/>
      <c r="AD1748" s="124"/>
      <c r="AE1748" s="124"/>
      <c r="AF1748" s="124"/>
      <c r="AG1748" s="124"/>
      <c r="AH1748" s="125"/>
    </row>
    <row r="1749" spans="2:33" s="127" customFormat="1" ht="16.5" customHeight="1">
      <c r="B1749" s="128"/>
      <c r="C1749" s="129"/>
      <c r="D1749" s="130"/>
      <c r="E1749" s="130"/>
      <c r="F1749" s="128"/>
      <c r="G1749" s="131"/>
      <c r="H1749" s="131"/>
      <c r="I1749" s="131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6"/>
    </row>
    <row r="1750" spans="1:33" s="127" customFormat="1" ht="16.5" customHeight="1">
      <c r="A1750" s="192" t="s">
        <v>3169</v>
      </c>
      <c r="B1750" s="192"/>
      <c r="C1750" s="192"/>
      <c r="D1750" s="130"/>
      <c r="E1750" s="130"/>
      <c r="F1750" s="128"/>
      <c r="G1750" s="131"/>
      <c r="H1750" s="131"/>
      <c r="I1750" s="131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6"/>
    </row>
    <row r="1751" spans="1:33" s="127" customFormat="1" ht="16.5" customHeight="1">
      <c r="A1751" s="192"/>
      <c r="B1751" s="192"/>
      <c r="C1751" s="192"/>
      <c r="D1751" s="130"/>
      <c r="E1751" s="130"/>
      <c r="F1751" s="128"/>
      <c r="G1751" s="132"/>
      <c r="H1751" s="132"/>
      <c r="I1751" s="132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</row>
    <row r="1752" spans="1:9" ht="16.5" customHeight="1">
      <c r="A1752" s="133" t="s">
        <v>3</v>
      </c>
      <c r="B1752" s="133" t="s">
        <v>4</v>
      </c>
      <c r="C1752" s="134" t="s">
        <v>5</v>
      </c>
      <c r="D1752" s="135" t="s">
        <v>6</v>
      </c>
      <c r="E1752" s="135" t="s">
        <v>7</v>
      </c>
      <c r="F1752" s="133" t="s">
        <v>8</v>
      </c>
      <c r="G1752" s="133" t="s">
        <v>9</v>
      </c>
      <c r="H1752" s="133" t="s">
        <v>10</v>
      </c>
      <c r="I1752" s="136" t="s">
        <v>11</v>
      </c>
    </row>
    <row r="1753" spans="1:33" s="142" customFormat="1" ht="16.5" customHeight="1">
      <c r="A1753" s="137"/>
      <c r="B1753" s="138"/>
      <c r="C1753" s="111"/>
      <c r="D1753" s="112"/>
      <c r="E1753" s="112"/>
      <c r="F1753" s="139"/>
      <c r="G1753" s="114"/>
      <c r="H1753" s="114"/>
      <c r="I1753" s="114"/>
      <c r="J1753" s="140"/>
      <c r="K1753" s="140"/>
      <c r="L1753" s="140"/>
      <c r="M1753" s="140"/>
      <c r="N1753" s="140"/>
      <c r="O1753" s="140"/>
      <c r="P1753" s="140"/>
      <c r="Q1753" s="140"/>
      <c r="R1753" s="140"/>
      <c r="S1753" s="140"/>
      <c r="T1753" s="140"/>
      <c r="U1753" s="140"/>
      <c r="V1753" s="140"/>
      <c r="W1753" s="140"/>
      <c r="X1753" s="140"/>
      <c r="Y1753" s="140"/>
      <c r="Z1753" s="140"/>
      <c r="AA1753" s="140"/>
      <c r="AB1753" s="140"/>
      <c r="AC1753" s="140"/>
      <c r="AD1753" s="140"/>
      <c r="AE1753" s="140"/>
      <c r="AF1753" s="140"/>
      <c r="AG1753" s="141"/>
    </row>
    <row r="1754" spans="1:9" ht="16.5" customHeight="1">
      <c r="A1754" s="118" t="s">
        <v>2686</v>
      </c>
      <c r="B1754" s="119"/>
      <c r="C1754" s="120"/>
      <c r="D1754" s="104"/>
      <c r="E1754" s="104"/>
      <c r="F1754" s="119"/>
      <c r="G1754" s="143">
        <f>SUM(G1753:G1753)</f>
        <v>0</v>
      </c>
      <c r="H1754" s="143">
        <f>SUM(H1753:H1753)</f>
        <v>0</v>
      </c>
      <c r="I1754" s="143">
        <f>SUM(I1753:I1753)</f>
        <v>0</v>
      </c>
    </row>
    <row r="1755" spans="2:9" ht="16.5" customHeight="1">
      <c r="B1755" s="128"/>
      <c r="C1755" s="129"/>
      <c r="D1755" s="130"/>
      <c r="E1755" s="130"/>
      <c r="F1755" s="128"/>
      <c r="G1755" s="131"/>
      <c r="H1755" s="131"/>
      <c r="I1755" s="131"/>
    </row>
    <row r="1756" spans="1:9" ht="16.5" customHeight="1">
      <c r="A1756" s="144" t="s">
        <v>3006</v>
      </c>
      <c r="B1756" s="145"/>
      <c r="C1756" s="146"/>
      <c r="D1756" s="147"/>
      <c r="E1756" s="147"/>
      <c r="F1756" s="145"/>
      <c r="G1756" s="144"/>
      <c r="H1756" s="144"/>
      <c r="I1756" s="148"/>
    </row>
    <row r="1757" spans="1:33" s="149" customFormat="1" ht="16.5" customHeight="1">
      <c r="A1757" s="133" t="s">
        <v>3</v>
      </c>
      <c r="B1757" s="133" t="s">
        <v>4</v>
      </c>
      <c r="C1757" s="134" t="s">
        <v>5</v>
      </c>
      <c r="D1757" s="135" t="s">
        <v>6</v>
      </c>
      <c r="E1757" s="135" t="s">
        <v>7</v>
      </c>
      <c r="F1757" s="133" t="s">
        <v>8</v>
      </c>
      <c r="G1757" s="133" t="s">
        <v>9</v>
      </c>
      <c r="H1757" s="133" t="s">
        <v>10</v>
      </c>
      <c r="I1757" s="13" t="s">
        <v>11</v>
      </c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6"/>
    </row>
    <row r="1758" spans="1:9" ht="16.5" customHeight="1">
      <c r="A1758" s="150"/>
      <c r="B1758" s="151"/>
      <c r="C1758" s="152"/>
      <c r="D1758" s="112"/>
      <c r="E1758" s="112"/>
      <c r="F1758" s="153"/>
      <c r="G1758" s="116"/>
      <c r="H1758" s="117"/>
      <c r="I1758" s="114"/>
    </row>
    <row r="1759" spans="1:9" ht="16.5" customHeight="1">
      <c r="A1759" s="150"/>
      <c r="B1759" s="151"/>
      <c r="C1759" s="152"/>
      <c r="D1759" s="154"/>
      <c r="E1759" s="154"/>
      <c r="F1759" s="153"/>
      <c r="G1759" s="116"/>
      <c r="H1759" s="117"/>
      <c r="I1759" s="114"/>
    </row>
    <row r="1760" spans="1:9" ht="16.5" customHeight="1">
      <c r="A1760" s="118" t="s">
        <v>2686</v>
      </c>
      <c r="B1760" s="119"/>
      <c r="C1760" s="120"/>
      <c r="D1760" s="104"/>
      <c r="E1760" s="104"/>
      <c r="F1760" s="119"/>
      <c r="G1760" s="143">
        <f>SUBTOTAL(9,G1758:G1759)</f>
        <v>0</v>
      </c>
      <c r="H1760" s="155">
        <f>SUM(H1755:H1758)</f>
        <v>0</v>
      </c>
      <c r="I1760" s="143">
        <f>SUM(I1755:I1758)</f>
        <v>0</v>
      </c>
    </row>
    <row r="1761" ht="16.5" customHeight="1"/>
    <row r="1762" ht="16.5" customHeight="1"/>
    <row r="1763" spans="2:9" ht="17.25" customHeight="1">
      <c r="B1763" s="156"/>
      <c r="C1763" s="157"/>
      <c r="D1763" s="158"/>
      <c r="E1763" s="158"/>
      <c r="F1763" s="156"/>
      <c r="G1763" s="8"/>
      <c r="H1763" s="8"/>
      <c r="I1763" s="8" t="s">
        <v>3170</v>
      </c>
    </row>
    <row r="1764" spans="1:9" ht="17.25" customHeight="1">
      <c r="A1764" s="193"/>
      <c r="B1764" s="193"/>
      <c r="C1764" s="193"/>
      <c r="D1764" s="159"/>
      <c r="E1764" s="159"/>
      <c r="F1764" s="160"/>
      <c r="G1764" s="9"/>
      <c r="H1764" s="9"/>
      <c r="I1764" s="9"/>
    </row>
    <row r="1765" spans="1:9" ht="16.5" customHeight="1">
      <c r="A1765" s="133" t="s">
        <v>3171</v>
      </c>
      <c r="B1765" s="133"/>
      <c r="C1765" s="134"/>
      <c r="D1765" s="135"/>
      <c r="E1765" s="135"/>
      <c r="F1765" s="133"/>
      <c r="G1765" s="133" t="s">
        <v>9</v>
      </c>
      <c r="H1765" s="133" t="s">
        <v>10</v>
      </c>
      <c r="I1765" s="136" t="s">
        <v>11</v>
      </c>
    </row>
    <row r="1766" spans="1:7" ht="16.5" customHeight="1">
      <c r="A1766" s="161" t="s">
        <v>2</v>
      </c>
      <c r="B1766" s="161"/>
      <c r="C1766" s="162"/>
      <c r="D1766" s="163"/>
      <c r="E1766" s="163"/>
      <c r="F1766" s="161"/>
      <c r="G1766" s="164"/>
    </row>
    <row r="1767" spans="1:9" ht="16.5" customHeight="1">
      <c r="A1767" s="190" t="s">
        <v>3172</v>
      </c>
      <c r="B1767" s="190"/>
      <c r="C1767" s="190"/>
      <c r="D1767" s="166"/>
      <c r="E1767" s="166"/>
      <c r="F1767" s="167"/>
      <c r="G1767" s="168">
        <f>G1522</f>
        <v>246086567.53000078</v>
      </c>
      <c r="H1767" s="168">
        <f>H1522</f>
        <v>27911902.8</v>
      </c>
      <c r="I1767" s="168">
        <f>I1522</f>
        <v>217011424.17000064</v>
      </c>
    </row>
    <row r="1768" spans="1:9" ht="16.5" customHeight="1">
      <c r="A1768" s="190" t="s">
        <v>3173</v>
      </c>
      <c r="B1768" s="190"/>
      <c r="C1768" s="190"/>
      <c r="G1768" s="168">
        <f>G1651</f>
        <v>0</v>
      </c>
      <c r="H1768" s="168">
        <f>H1651</f>
        <v>-93.63</v>
      </c>
      <c r="I1768" s="168">
        <f>I1651</f>
        <v>6064056.750000001</v>
      </c>
    </row>
    <row r="1769" spans="1:13" ht="16.5" customHeight="1">
      <c r="A1769" s="190" t="s">
        <v>3174</v>
      </c>
      <c r="B1769" s="190"/>
      <c r="C1769" s="190"/>
      <c r="G1769" s="168">
        <f>G1735</f>
        <v>6552303.579999999</v>
      </c>
      <c r="H1769" s="168">
        <f>H1735</f>
        <v>4836.93</v>
      </c>
      <c r="I1769" s="168">
        <f>I1735</f>
        <v>20565.86</v>
      </c>
      <c r="L1769" s="169"/>
      <c r="M1769" s="170"/>
    </row>
    <row r="1770" spans="1:9" ht="16.5" customHeight="1">
      <c r="A1770" s="171"/>
      <c r="B1770" s="172"/>
      <c r="C1770" s="173"/>
      <c r="D1770" s="174"/>
      <c r="E1770" s="174"/>
      <c r="F1770" s="172"/>
      <c r="G1770" s="175">
        <f>G1767+G1768-G1769</f>
        <v>239534263.95000076</v>
      </c>
      <c r="H1770" s="175">
        <f>H1767+H1768-H1769</f>
        <v>27906972.240000002</v>
      </c>
      <c r="I1770" s="175">
        <f>I1767+I1768-I1769</f>
        <v>223054915.06000063</v>
      </c>
    </row>
    <row r="1771" spans="1:9" ht="33" customHeight="1">
      <c r="A1771" s="161" t="s">
        <v>3168</v>
      </c>
      <c r="B1771" s="161"/>
      <c r="C1771" s="162"/>
      <c r="D1771" s="163"/>
      <c r="E1771" s="163"/>
      <c r="F1771" s="161"/>
      <c r="G1771" s="168"/>
      <c r="H1771" s="168"/>
      <c r="I1771" s="168"/>
    </row>
    <row r="1772" spans="1:9" ht="16.5" customHeight="1">
      <c r="A1772" s="190" t="s">
        <v>3172</v>
      </c>
      <c r="B1772" s="190"/>
      <c r="C1772" s="190"/>
      <c r="D1772" s="166"/>
      <c r="E1772" s="166"/>
      <c r="F1772" s="167"/>
      <c r="G1772" s="168">
        <f>G1748</f>
        <v>0</v>
      </c>
      <c r="H1772" s="168">
        <f>H1748</f>
        <v>0</v>
      </c>
      <c r="I1772" s="168">
        <f>I1748</f>
        <v>0</v>
      </c>
    </row>
    <row r="1773" spans="1:9" ht="16.5" customHeight="1">
      <c r="A1773" s="190" t="s">
        <v>3173</v>
      </c>
      <c r="B1773" s="190"/>
      <c r="C1773" s="190"/>
      <c r="D1773" s="166"/>
      <c r="E1773" s="166"/>
      <c r="F1773" s="167"/>
      <c r="G1773" s="168">
        <f>G1754</f>
        <v>0</v>
      </c>
      <c r="H1773" s="168">
        <f>H1754</f>
        <v>0</v>
      </c>
      <c r="I1773" s="168">
        <f>I1754</f>
        <v>0</v>
      </c>
    </row>
    <row r="1774" spans="1:9" ht="16.5" customHeight="1">
      <c r="A1774" s="165" t="s">
        <v>3174</v>
      </c>
      <c r="B1774" s="176"/>
      <c r="C1774" s="177"/>
      <c r="D1774" s="166"/>
      <c r="E1774" s="166"/>
      <c r="F1774" s="167"/>
      <c r="G1774" s="168">
        <f>G1760</f>
        <v>0</v>
      </c>
      <c r="H1774" s="168">
        <f>H1760</f>
        <v>0</v>
      </c>
      <c r="I1774" s="168">
        <f>I1760</f>
        <v>0</v>
      </c>
    </row>
    <row r="1775" spans="1:9" ht="16.5" customHeight="1">
      <c r="A1775" s="178"/>
      <c r="B1775" s="172"/>
      <c r="C1775" s="173"/>
      <c r="D1775" s="174"/>
      <c r="E1775" s="174"/>
      <c r="F1775" s="172"/>
      <c r="G1775" s="175">
        <f>G1772+G1773-G1774</f>
        <v>0</v>
      </c>
      <c r="H1775" s="175">
        <f>H1772+H1773-H1774</f>
        <v>0</v>
      </c>
      <c r="I1775" s="175">
        <f>I1772+I1773-I1774</f>
        <v>0</v>
      </c>
    </row>
    <row r="1776" spans="1:9" ht="16.5" customHeight="1">
      <c r="A1776" s="179"/>
      <c r="H1776" s="180"/>
      <c r="I1776" s="180"/>
    </row>
    <row r="1777" spans="1:9" ht="16.5" customHeight="1">
      <c r="A1777" s="1" t="s">
        <v>3175</v>
      </c>
      <c r="G1777" s="181"/>
      <c r="H1777" s="181"/>
      <c r="I1777" s="181"/>
    </row>
    <row r="1778" spans="1:9" ht="16.5" customHeight="1">
      <c r="A1778" s="1" t="s">
        <v>3176</v>
      </c>
      <c r="G1778" s="181"/>
      <c r="H1778" s="181"/>
      <c r="I1778" s="181"/>
    </row>
    <row r="1779" spans="7:9" ht="16.5" customHeight="1">
      <c r="G1779" s="182"/>
      <c r="H1779" s="182"/>
      <c r="I1779" s="182"/>
    </row>
    <row r="1780" spans="1:9" ht="29.25" customHeight="1">
      <c r="A1780" s="183" t="s">
        <v>3177</v>
      </c>
      <c r="G1780" s="184"/>
      <c r="H1780" s="184"/>
      <c r="I1780" s="184"/>
    </row>
  </sheetData>
  <sheetProtection selectLockedCells="1" selectUnlockedCells="1"/>
  <mergeCells count="14">
    <mergeCell ref="A1772:C1772"/>
    <mergeCell ref="A1773:C1773"/>
    <mergeCell ref="A1739:H1739"/>
    <mergeCell ref="A1750:C1751"/>
    <mergeCell ref="A1764:C1764"/>
    <mergeCell ref="A1767:C1767"/>
    <mergeCell ref="A1768:C1768"/>
    <mergeCell ref="A1769:C1769"/>
    <mergeCell ref="A2:I2"/>
    <mergeCell ref="A3:I3"/>
    <mergeCell ref="A5:I5"/>
    <mergeCell ref="A1524:I1524"/>
    <mergeCell ref="A1525:I1525"/>
    <mergeCell ref="A1653:I1653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3" manualBreakCount="3">
    <brk id="1655" max="8" man="1"/>
    <brk id="1686" max="8" man="1"/>
    <brk id="176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2019-11-12T16:34:16Z</dcterms:modified>
  <cp:category/>
  <cp:version/>
  <cp:contentType/>
  <cp:contentStatus/>
</cp:coreProperties>
</file>