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RECEITA" sheetId="1" r:id="rId1"/>
  </sheets>
  <definedNames>
    <definedName name="_xlnm.Print_Area" localSheetId="0">'RECEITA'!$A$1:$E$18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<sst xmlns="http://schemas.openxmlformats.org/spreadsheetml/2006/main" count="49" uniqueCount="31">
  <si>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</si>
  <si>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</si>
  <si>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</si>
  <si>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</si>
  <si>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</si>
  <si>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</si>
  <si>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</si>
  <si>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</si>
  <si>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</si>
  <si>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</si>
  <si>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</si>
  <si>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</si>
  <si>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</si>
  <si>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</si>
  <si>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</si>
  <si>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</si>
  <si>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</si>
  <si>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</si>
  <si>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</si>
  <si>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</si>
  <si>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</si>
  <si>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</si>
  <si>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</si>
  <si>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</si>
  <si>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</si>
  <si>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</si>
  <si>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</si>
  <si>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</si>
  <si>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</si>
  <si>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DEZEMBRO/ 2019</t>
  </si>
  <si>
    <t>Data da última atualização:   15/01/2020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</si>
</sst>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5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0" workbookViewId="0" topLeftCell="J1">
      <selection activeCell="O15" sqref="O15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2" t="s">
        <v>29</v>
      </c>
      <c r="L2" s="32"/>
      <c r="M2" s="32"/>
      <c r="N2" s="32"/>
      <c r="O2" s="32"/>
    </row>
    <row r="3" spans="1:5" ht="28.5" customHeight="1">
      <c r="A3" s="33" t="s">
        <v>0</v>
      </c>
      <c r="B3" s="33"/>
      <c r="C3" s="33"/>
      <c r="D3" s="33"/>
      <c r="E3" s="33"/>
    </row>
    <row r="5" spans="1:15" s="3" customFormat="1" ht="42.75" customHeight="1">
      <c r="A5" s="2" t="s">
        <v>1</v>
      </c>
      <c r="B5" s="2" t="s">
        <v>2</v>
      </c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5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6"/>
    </row>
    <row r="8" spans="1:15" ht="25.5" customHeight="1">
      <c r="A8" s="11" t="s">
        <v>27</v>
      </c>
      <c r="B8" s="9">
        <v>2209289.629999999</v>
      </c>
      <c r="C8" s="9">
        <v>82514.68</v>
      </c>
      <c r="D8" s="9">
        <v>11231.98</v>
      </c>
      <c r="E8" s="9">
        <f>1623101.18-1623100.18+54264.84-1536067.28</f>
        <v>-1481801.44</v>
      </c>
      <c r="F8" s="9">
        <f>91219.46+82621.81-82622.81</f>
        <v>91218.46000000002</v>
      </c>
      <c r="G8" s="9">
        <v>4057.08</v>
      </c>
      <c r="H8" s="9">
        <f>195477.86-195477.86+200087.65</f>
        <v>200087.65</v>
      </c>
      <c r="I8" s="9">
        <v>119716.06</v>
      </c>
      <c r="J8" s="9">
        <v>166890.51</v>
      </c>
      <c r="K8" s="9">
        <v>149376.61</v>
      </c>
      <c r="L8" s="9">
        <v>6157.91</v>
      </c>
      <c r="M8" s="9">
        <v>139782.55</v>
      </c>
      <c r="N8" s="9">
        <f>443584.57-629601</f>
        <v>-186016.43</v>
      </c>
      <c r="O8" s="37">
        <f>SUM(B8:N8)</f>
        <v>1512505.2499999993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>
        <f>3174.17-3147.17+2042.02+3765.97</f>
        <v>5834.99</v>
      </c>
      <c r="F9" s="9">
        <f>1939.67+600.42+288</f>
        <v>2828.09</v>
      </c>
      <c r="G9" s="9">
        <f>2157.1+679.78</f>
        <v>2836.88</v>
      </c>
      <c r="H9" s="9">
        <f>2750.78-3065.78+2251.07+3775.18</f>
        <v>5711.25</v>
      </c>
      <c r="I9" s="9">
        <f>1952.41+623.67</f>
        <v>2576.08</v>
      </c>
      <c r="J9" s="9">
        <f>2365.05+761.41</f>
        <v>3126.46</v>
      </c>
      <c r="K9" s="9">
        <f>2104.53+677.53</f>
        <v>2782.0600000000004</v>
      </c>
      <c r="L9" s="9">
        <f>1940.32+624.67</f>
        <v>2564.99</v>
      </c>
      <c r="M9" s="9">
        <f>1914.2+616.26</f>
        <v>2530.46</v>
      </c>
      <c r="N9" s="9">
        <f>461759.38-461760.38+1678.12-461759.38+220403.35-86763.36</f>
        <v>-326442.27</v>
      </c>
      <c r="O9" s="37">
        <f>SUM(B9:N9)</f>
        <v>281759.2699999999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>
        <f>390.69+2036.73</f>
        <v>2427.42</v>
      </c>
      <c r="F10" s="9">
        <f>1934.63+173.56</f>
        <v>2108.19</v>
      </c>
      <c r="G10" s="9">
        <v>2151.49</v>
      </c>
      <c r="H10" s="9">
        <f>391.42+2245.22</f>
        <v>2636.64</v>
      </c>
      <c r="I10" s="9">
        <f>172.44-1128.11+3075.45</f>
        <v>2119.7799999999997</v>
      </c>
      <c r="J10" s="9">
        <f>207.43+2359.17</f>
        <v>2566.6</v>
      </c>
      <c r="K10" s="9">
        <f>183.53+2104.29</f>
        <v>2287.82</v>
      </c>
      <c r="L10" s="9">
        <v>1940.11</v>
      </c>
      <c r="M10" s="9">
        <f>168.42+1913.98</f>
        <v>2082.4</v>
      </c>
      <c r="N10" s="9">
        <f>287.12+2932.17</f>
        <v>3219.29</v>
      </c>
      <c r="O10" s="37">
        <f>SUM(B10:N10)</f>
        <v>463808.1100000001</v>
      </c>
    </row>
    <row r="11" spans="1:15" ht="25.5" customHeight="1">
      <c r="A11" s="11"/>
      <c r="B11" s="12">
        <f aca="true" t="shared" si="0" ref="B11:N11">SUM(B8:B10)</f>
        <v>3210814.719999999</v>
      </c>
      <c r="C11" s="12">
        <f t="shared" si="0"/>
        <v>86989.98999999999</v>
      </c>
      <c r="D11" s="12">
        <f t="shared" si="0"/>
        <v>22910.23</v>
      </c>
      <c r="E11" s="12">
        <f t="shared" si="0"/>
        <v>-1473539.03</v>
      </c>
      <c r="F11" s="12">
        <f t="shared" si="0"/>
        <v>96154.74000000002</v>
      </c>
      <c r="G11" s="12">
        <f t="shared" si="0"/>
        <v>9045.45</v>
      </c>
      <c r="H11" s="12">
        <f t="shared" si="0"/>
        <v>208435.54</v>
      </c>
      <c r="I11" s="12">
        <f t="shared" si="0"/>
        <v>124411.92</v>
      </c>
      <c r="J11" s="12">
        <f t="shared" si="0"/>
        <v>172583.57</v>
      </c>
      <c r="K11" s="12">
        <f t="shared" si="0"/>
        <v>154446.49</v>
      </c>
      <c r="L11" s="12">
        <f t="shared" si="0"/>
        <v>10663.01</v>
      </c>
      <c r="M11" s="12">
        <f t="shared" si="0"/>
        <v>144395.40999999997</v>
      </c>
      <c r="N11" s="12">
        <f t="shared" si="0"/>
        <v>-509239.41000000003</v>
      </c>
      <c r="O11" s="13">
        <f>SUM(B11:N11)</f>
        <v>2258072.629999998</v>
      </c>
    </row>
    <row r="12" spans="1:15" ht="41.25" customHeight="1">
      <c r="A12" s="14" t="s">
        <v>20</v>
      </c>
      <c r="B12" s="15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5" s="17" customFormat="1" ht="25.5" customHeight="1">
      <c r="A13" s="19" t="s">
        <v>21</v>
      </c>
      <c r="B13" s="16"/>
      <c r="C13" s="16"/>
      <c r="D13" s="16"/>
      <c r="E13" s="16"/>
    </row>
    <row r="14" spans="1:15" ht="14.25" customHeight="1">
      <c r="A14" s="20" t="s">
        <v>22</v>
      </c>
      <c r="C14" s="21"/>
      <c r="O14" s="31"/>
    </row>
    <row r="15" ht="14.25" customHeight="1">
      <c r="A15" s="20" t="s">
        <v>30</v>
      </c>
    </row>
    <row r="17" spans="1:15" ht="56.25" customHeight="1">
      <c r="A17" s="2" t="s">
        <v>1</v>
      </c>
      <c r="B17" s="2" t="s">
        <v>2</v>
      </c>
      <c r="C17" s="34" t="s">
        <v>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5.5" customHeight="1">
      <c r="A18" s="22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5" t="s">
        <v>16</v>
      </c>
    </row>
    <row r="19" spans="1:15" ht="35.25" customHeight="1">
      <c r="A19" s="23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6"/>
    </row>
    <row r="20" spans="1:15" ht="25.5" customHeight="1">
      <c r="A20" s="24" t="s">
        <v>28</v>
      </c>
      <c r="B20" s="9">
        <v>44219.13000000005</v>
      </c>
      <c r="C20" s="9">
        <v>0</v>
      </c>
      <c r="D20" s="9">
        <v>0</v>
      </c>
      <c r="E20" s="9">
        <f>1000000+634.44-400000</f>
        <v>600634.44</v>
      </c>
      <c r="F20" s="9">
        <f>400000-600000</f>
        <v>-200000</v>
      </c>
      <c r="G20" s="9">
        <f>-400000+413.92</f>
        <v>-399586.08</v>
      </c>
      <c r="H20" s="9">
        <v>0</v>
      </c>
      <c r="I20" s="9">
        <v>424.71</v>
      </c>
      <c r="J20" s="9">
        <v>0</v>
      </c>
      <c r="K20" s="9">
        <v>200000</v>
      </c>
      <c r="L20" s="9">
        <v>-200000</v>
      </c>
      <c r="M20" s="9">
        <v>0</v>
      </c>
      <c r="N20" s="9">
        <v>1137.33</v>
      </c>
      <c r="O20" s="37">
        <f>SUM(B20:N20)</f>
        <v>46829.529999999926</v>
      </c>
    </row>
    <row r="21" spans="1:15" ht="25.5" customHeight="1">
      <c r="A21" s="24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37">
        <f>SUM(B21:N21)</f>
        <v>0</v>
      </c>
    </row>
    <row r="22" spans="1:15" ht="25.5" customHeight="1">
      <c r="A22" s="24"/>
      <c r="B22" s="25">
        <f aca="true" t="shared" si="1" ref="B22:K22">SUM(B20:B21)</f>
        <v>44219.13000000005</v>
      </c>
      <c r="C22" s="25">
        <f t="shared" si="1"/>
        <v>0</v>
      </c>
      <c r="D22" s="25">
        <f t="shared" si="1"/>
        <v>0</v>
      </c>
      <c r="E22" s="25">
        <f t="shared" si="1"/>
        <v>600634.44</v>
      </c>
      <c r="F22" s="25">
        <f t="shared" si="1"/>
        <v>-200000</v>
      </c>
      <c r="G22" s="25">
        <f t="shared" si="1"/>
        <v>-399586.08</v>
      </c>
      <c r="H22" s="25">
        <f t="shared" si="1"/>
        <v>0</v>
      </c>
      <c r="I22" s="25">
        <f t="shared" si="1"/>
        <v>424.71</v>
      </c>
      <c r="J22" s="25">
        <f t="shared" si="1"/>
        <v>0</v>
      </c>
      <c r="K22" s="25">
        <f t="shared" si="1"/>
        <v>200000</v>
      </c>
      <c r="L22" s="25">
        <v>0</v>
      </c>
      <c r="M22" s="25">
        <f>SUM(M20:M21)</f>
        <v>0</v>
      </c>
      <c r="N22" s="25">
        <f>SUM(N20:N21)</f>
        <v>1137.33</v>
      </c>
      <c r="O22" s="26">
        <f>SUM(O20:O21)</f>
        <v>46829.529999999926</v>
      </c>
    </row>
    <row r="23" ht="25.5" customHeight="1">
      <c r="F23" s="27"/>
    </row>
    <row r="24" spans="1:6" ht="25.5" customHeight="1">
      <c r="A24" s="14" t="s">
        <v>25</v>
      </c>
      <c r="D24" s="27"/>
      <c r="F24" s="28"/>
    </row>
    <row r="25" spans="1:6" ht="25.5" customHeight="1">
      <c r="A25" s="29" t="s">
        <v>26</v>
      </c>
      <c r="C25" s="30"/>
      <c r="D25" s="27"/>
      <c r="E25" s="27"/>
      <c r="F25" s="28"/>
    </row>
    <row r="26" spans="1:6" ht="25.5" customHeight="1">
      <c r="A26" s="20" t="s">
        <v>22</v>
      </c>
      <c r="C26" s="30"/>
      <c r="D26" s="27"/>
      <c r="F26" s="27"/>
    </row>
    <row r="27" spans="1:6" ht="25.5" customHeight="1">
      <c r="A27" s="20" t="s">
        <v>30</v>
      </c>
      <c r="F27" s="27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2020-01-14T12:52:25Z</dcterms:modified>
  <cp:category/>
  <cp:version/>
  <cp:contentType/>
  <cp:contentStatus/>
</cp:coreProperties>
</file>