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4000" windowHeight="9135" tabRatio="500" activeTab="0"/>
  </bookViews>
  <sheets>
    <sheet name="Planilha1" sheetId="1" r:id="rId1"/>
  </sheets>
  <definedNames>
    <definedName name="_xlnm.Print_Area" localSheetId="0">'Planilha1'!$A$1:$O$107</definedName>
  </definedNames>
  <calcPr fullCalcOnLoad="1"/>
</workbook>
</file>

<file path=xl/sharedStrings.xml><?xml version="1.0" encoding="utf-8"?>
<sst xmlns="http://schemas.openxmlformats.org/spreadsheetml/2006/main" count="134" uniqueCount="66">
  <si>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</si>
  <si>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</si>
  <si>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</si>
  <si>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</si>
  <si>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</si>
  <si>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</si>
  <si>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</si>
  <si>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</si>
  <si>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</si>
  <si>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</si>
  <si>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</si>
  <si>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</si>
  <si>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</si>
  <si>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</si>
  <si>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</si>
  <si>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</si>
  <si>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</si>
  <si>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</si>
  <si>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</si>
  <si>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</si>
  <si>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</si>
  <si>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</si>
  <si>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</si>
  <si>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</si>
  <si>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</si>
  <si>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</si>
  <si>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</si>
  <si>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</si>
  <si>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</si>
  <si>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</si>
  <si>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</si>
  <si>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</si>
  <si>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</si>
  <si>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</si>
  <si>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</si>
  <si>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</si>
  <si>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</si>
  <si>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</si>
  <si>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</si>
  <si>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</si>
  <si>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</si>
  <si>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40 Serviços de Tecnologia de Informação e Comu</t>
  </si>
  <si>
    <t>46 Auxílio alimentação</t>
  </si>
  <si>
    <t>47 Obrigações Tributárias e contributivas</t>
  </si>
  <si>
    <t>39 - Outros Serviços de Terceiros - Pessoa Jurídica - INTRA</t>
  </si>
  <si>
    <t>41  Contribuições (transferência a fundos - previdência)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</si>
  <si>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</si>
  <si>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</si>
  <si>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</si>
  <si>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</si>
  <si>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</si>
  <si>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</si>
  <si>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INVERSÕES FINANCEIRAS</t>
  </si>
  <si>
    <t>61 - Aquisição de imóveis</t>
  </si>
  <si>
    <t>T O T A L</t>
  </si>
  <si>
    <t>D E T A L H A M E N T O   D A S   D E S P E S A S – FAMP-AM</t>
  </si>
  <si>
    <t>47 Obrigações Tributárias</t>
  </si>
  <si>
    <t>39 - Outros Serviços de Terceiros - Pessoa Jurídica</t>
  </si>
  <si>
    <t>40 - Serviços de Tecnologia da Informação</t>
  </si>
  <si>
    <t>D E T A L H A M E N T O   D A S   D E S P E S A S – PROVITA</t>
  </si>
  <si>
    <t>FUNDAMENTO LEGAL: Resolução CNMP nº 86/2012, art 5º, inciso I, alínea “b”</t>
  </si>
  <si>
    <t>Fonte: Demonstrativo de Execução orçamentária sistema AFI. DOF/MPAM.</t>
  </si>
  <si>
    <t>07 Contribuições a Entidades Fechadas de Previdência</t>
  </si>
  <si>
    <t>FUNDAMENTO LEGAL: Lei complementar 101/2000 art. 18; Lei 12,527 art. 8º, § 1º, III, Lei nº 4.320/64, arts. 12 e 13; Lei nº 14.129/2021, art. 29, § 2º, II; Resolução CNMP nº 86/2012, art. 5º, inciso I, alínea “b”; Resolução CNMP nº 74/2011, anexo I, item II; Portaria Conjunta STN/SOF nº 1, de 10 de dezembro de 2014.</t>
  </si>
  <si>
    <t>Data da última atualização: 25/01/2023</t>
  </si>
  <si>
    <t>DEZEMBRO/2022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</si>
</sst>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\ #,##0.00;[Red]\-[$R$-416]\ #,##0.00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</numFmts>
  <fonts count="61">
    <font>
      <sz val="11"/>
      <color indexed="8"/>
      <name val="Liberation Sans1"/>
      <family val="2"/>
    </font>
    <font>
      <sz val="10"/>
      <name val="Arial"/>
      <family val="0"/>
    </font>
    <font>
      <sz val="10"/>
      <color indexed="9"/>
      <name val="Liberation Sans1"/>
      <family val="2"/>
    </font>
    <font>
      <b/>
      <sz val="10"/>
      <color indexed="8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b/>
      <i/>
      <sz val="16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63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2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2" tint="-0.09996999800205231"/>
      </left>
      <right style="thin">
        <color theme="2" tint="-0.09996999800205231"/>
      </right>
      <top style="thin">
        <color theme="2" tint="-0.09996999800205231"/>
      </top>
      <bottom style="thin">
        <color theme="2" tint="-0.09996999800205231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Border="0" applyProtection="0">
      <alignment/>
    </xf>
    <xf numFmtId="0" fontId="4" fillId="23" borderId="0" applyNumberFormat="0" applyBorder="0" applyProtection="0">
      <alignment/>
    </xf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50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 horizontal="center"/>
    </xf>
    <xf numFmtId="0" fontId="11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51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70" fontId="15" fillId="0" borderId="0" applyBorder="0" applyProtection="0">
      <alignment/>
    </xf>
    <xf numFmtId="0" fontId="53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44"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/>
    </xf>
    <xf numFmtId="170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40" borderId="11" xfId="0" applyFont="1" applyFill="1" applyBorder="1" applyAlignment="1">
      <alignment horizontal="center" vertical="center"/>
    </xf>
    <xf numFmtId="0" fontId="21" fillId="40" borderId="11" xfId="0" applyFont="1" applyFill="1" applyBorder="1" applyAlignment="1">
      <alignment horizontal="center" vertical="center"/>
    </xf>
    <xf numFmtId="4" fontId="22" fillId="40" borderId="11" xfId="0" applyNumberFormat="1" applyFont="1" applyFill="1" applyBorder="1" applyAlignment="1">
      <alignment horizontal="center" vertical="center"/>
    </xf>
    <xf numFmtId="4" fontId="24" fillId="0" borderId="11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/>
    </xf>
    <xf numFmtId="4" fontId="21" fillId="40" borderId="11" xfId="0" applyNumberFormat="1" applyFont="1" applyFill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4" fontId="21" fillId="40" borderId="11" xfId="0" applyNumberFormat="1" applyFont="1" applyFill="1" applyBorder="1" applyAlignment="1">
      <alignment horizontal="center" vertical="center" wrapText="1"/>
    </xf>
    <xf numFmtId="4" fontId="24" fillId="4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22" fillId="40" borderId="11" xfId="0" applyNumberFormat="1" applyFont="1" applyFill="1" applyBorder="1" applyAlignment="1">
      <alignment horizontal="center" vertical="center" wrapText="1"/>
    </xf>
    <xf numFmtId="0" fontId="21" fillId="40" borderId="11" xfId="0" applyFont="1" applyFill="1" applyBorder="1" applyAlignment="1">
      <alignment horizontal="left" vertical="center" wrapText="1"/>
    </xf>
    <xf numFmtId="0" fontId="24" fillId="0" borderId="11" xfId="0" applyFont="1" applyBorder="1" applyAlignment="1">
      <alignment/>
    </xf>
    <xf numFmtId="0" fontId="24" fillId="0" borderId="11" xfId="0" applyFont="1" applyFill="1" applyBorder="1" applyAlignment="1">
      <alignment/>
    </xf>
    <xf numFmtId="0" fontId="21" fillId="0" borderId="11" xfId="0" applyFont="1" applyBorder="1" applyAlignment="1">
      <alignment horizontal="left" vertical="center" wrapText="1"/>
    </xf>
    <xf numFmtId="0" fontId="22" fillId="40" borderId="11" xfId="0" applyFont="1" applyFill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6" fillId="40" borderId="11" xfId="0" applyFont="1" applyFill="1" applyBorder="1" applyAlignment="1">
      <alignment horizontal="right" vertical="center"/>
    </xf>
    <xf numFmtId="0" fontId="21" fillId="0" borderId="0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49" fontId="17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/>
    </xf>
    <xf numFmtId="0" fontId="19" fillId="41" borderId="11" xfId="0" applyFont="1" applyFill="1" applyBorder="1" applyAlignment="1">
      <alignment horizontal="center" vertical="center" wrapText="1"/>
    </xf>
    <xf numFmtId="0" fontId="19" fillId="41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</cellXfs>
  <cellStyles count="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Graphics" xfId="52"/>
    <cellStyle name="Heading (user)" xfId="53"/>
    <cellStyle name="Heading 1 1" xfId="54"/>
    <cellStyle name="Heading 2 1" xfId="55"/>
    <cellStyle name="Heading 3" xfId="56"/>
    <cellStyle name="Heading1" xfId="57"/>
    <cellStyle name="Hyperlink 1" xfId="58"/>
    <cellStyle name="Incorreto" xfId="59"/>
    <cellStyle name="Currency" xfId="60"/>
    <cellStyle name="Currency [0]" xfId="61"/>
    <cellStyle name="Neutra" xfId="62"/>
    <cellStyle name="Neutral 1" xfId="63"/>
    <cellStyle name="Nota" xfId="64"/>
    <cellStyle name="Note 1" xfId="65"/>
    <cellStyle name="Percent" xfId="66"/>
    <cellStyle name="Result" xfId="67"/>
    <cellStyle name="Result2" xfId="68"/>
    <cellStyle name="Saída" xfId="69"/>
    <cellStyle name="Comma [0]" xfId="70"/>
    <cellStyle name="Status 1" xfId="71"/>
    <cellStyle name="Text 1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  <cellStyle name="Warning 1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2667000</xdr:colOff>
      <xdr:row>1</xdr:row>
      <xdr:rowOff>66675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29625" cy="1447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552450</xdr:colOff>
      <xdr:row>0</xdr:row>
      <xdr:rowOff>228600</xdr:rowOff>
    </xdr:from>
    <xdr:to>
      <xdr:col>14</xdr:col>
      <xdr:colOff>1295400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689550" y="228600"/>
          <a:ext cx="2638425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tabSelected="1" view="pageBreakPreview" zoomScale="55" zoomScaleNormal="55" zoomScaleSheetLayoutView="55" workbookViewId="0" topLeftCell="A1">
      <selection activeCell="A3" sqref="A3:O3"/>
    </sheetView>
  </sheetViews>
  <sheetFormatPr defaultColWidth="12.3984375" defaultRowHeight="14.25"/>
  <cols>
    <col min="1" max="1" width="60.5" style="0" customWidth="1"/>
    <col min="2" max="2" width="31.5" style="0" customWidth="1"/>
    <col min="3" max="4" width="21.69921875" style="0" customWidth="1"/>
    <col min="5" max="5" width="20.8984375" style="0" customWidth="1"/>
    <col min="6" max="6" width="22.09765625" style="0" customWidth="1"/>
    <col min="7" max="7" width="19.19921875" style="0" customWidth="1"/>
    <col min="8" max="8" width="18.3984375" style="0" customWidth="1"/>
    <col min="9" max="9" width="23.3984375" style="0" customWidth="1"/>
    <col min="10" max="10" width="18.09765625" style="0" customWidth="1"/>
    <col min="11" max="11" width="19.59765625" style="0" customWidth="1"/>
    <col min="12" max="12" width="18.8984375" style="0" bestFit="1" customWidth="1"/>
    <col min="13" max="13" width="20.3984375" style="0" customWidth="1"/>
    <col min="14" max="14" width="19.8984375" style="0" customWidth="1"/>
    <col min="15" max="15" width="21.19921875" style="0" customWidth="1"/>
  </cols>
  <sheetData>
    <row r="1" spans="7:15" ht="108.75" customHeight="1">
      <c r="G1" s="1"/>
      <c r="I1" s="1"/>
      <c r="O1" s="2"/>
    </row>
    <row r="2" spans="1:15" ht="20.25">
      <c r="A2" s="38"/>
      <c r="B2" s="38"/>
      <c r="C2" s="38"/>
      <c r="D2" s="38"/>
      <c r="E2" s="38"/>
      <c r="F2" s="38"/>
      <c r="G2" s="38"/>
      <c r="H2" s="38"/>
      <c r="I2" s="38"/>
      <c r="J2" s="38"/>
      <c r="K2" s="39" t="s">
        <v>65</v>
      </c>
      <c r="L2" s="39"/>
      <c r="M2" s="39"/>
      <c r="N2" s="39"/>
      <c r="O2" s="39"/>
    </row>
    <row r="3" spans="1:15" ht="20.25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ht="10.5" customHeight="1">
      <c r="O4" s="1"/>
    </row>
    <row r="5" spans="1:15" ht="25.5" customHeight="1">
      <c r="A5" s="41" t="s">
        <v>1</v>
      </c>
      <c r="B5" s="41" t="s">
        <v>2</v>
      </c>
      <c r="C5" s="42" t="s">
        <v>3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5" s="3" customFormat="1" ht="25.5" customHeight="1">
      <c r="A6" s="41"/>
      <c r="B6" s="41"/>
      <c r="C6" s="14" t="s">
        <v>4</v>
      </c>
      <c r="D6" s="14" t="s">
        <v>5</v>
      </c>
      <c r="E6" s="14" t="s">
        <v>6</v>
      </c>
      <c r="F6" s="14" t="s">
        <v>7</v>
      </c>
      <c r="G6" s="14" t="s">
        <v>8</v>
      </c>
      <c r="H6" s="14" t="s">
        <v>9</v>
      </c>
      <c r="I6" s="14" t="s">
        <v>10</v>
      </c>
      <c r="J6" s="14" t="s">
        <v>11</v>
      </c>
      <c r="K6" s="14" t="s">
        <v>12</v>
      </c>
      <c r="L6" s="14" t="s">
        <v>13</v>
      </c>
      <c r="M6" s="14" t="s">
        <v>14</v>
      </c>
      <c r="N6" s="14" t="s">
        <v>15</v>
      </c>
      <c r="O6" s="15" t="s">
        <v>16</v>
      </c>
    </row>
    <row r="7" spans="1:16" s="4" customFormat="1" ht="25.5" customHeight="1">
      <c r="A7" s="27" t="s">
        <v>17</v>
      </c>
      <c r="B7" s="16">
        <f aca="true" t="shared" si="0" ref="B7:N7">SUM(B8:B19)</f>
        <v>276969909.43</v>
      </c>
      <c r="C7" s="16">
        <f t="shared" si="0"/>
        <v>14257581.43</v>
      </c>
      <c r="D7" s="16">
        <f t="shared" si="0"/>
        <v>19450262.320000004</v>
      </c>
      <c r="E7" s="16">
        <f t="shared" si="0"/>
        <v>21100562.029999997</v>
      </c>
      <c r="F7" s="16">
        <f t="shared" si="0"/>
        <v>19357882.019999996</v>
      </c>
      <c r="G7" s="16">
        <f t="shared" si="0"/>
        <v>19848700.61</v>
      </c>
      <c r="H7" s="16">
        <f t="shared" si="0"/>
        <v>26885889.79</v>
      </c>
      <c r="I7" s="16">
        <f t="shared" si="0"/>
        <v>18932498.589999992</v>
      </c>
      <c r="J7" s="16">
        <f t="shared" si="0"/>
        <v>19845530.45</v>
      </c>
      <c r="K7" s="16">
        <f t="shared" si="0"/>
        <v>21465090.2</v>
      </c>
      <c r="L7" s="16">
        <f t="shared" si="0"/>
        <v>20265400.970000003</v>
      </c>
      <c r="M7" s="16">
        <f t="shared" si="0"/>
        <v>25528939.869999997</v>
      </c>
      <c r="N7" s="16">
        <f t="shared" si="0"/>
        <v>14516593.64</v>
      </c>
      <c r="O7" s="16">
        <f>SUM(C7:N7)</f>
        <v>241454931.91999996</v>
      </c>
      <c r="P7" s="12"/>
    </row>
    <row r="8" spans="1:15" s="5" customFormat="1" ht="30" customHeight="1">
      <c r="A8" s="28" t="s">
        <v>18</v>
      </c>
      <c r="B8" s="17">
        <v>139709.58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69854.79</v>
      </c>
      <c r="I8" s="17">
        <v>69854.79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f aca="true" t="shared" si="1" ref="O8:O39">SUM(C8:N8)</f>
        <v>139709.58</v>
      </c>
    </row>
    <row r="9" spans="1:15" s="5" customFormat="1" ht="30" customHeight="1">
      <c r="A9" s="28" t="s">
        <v>19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f t="shared" si="1"/>
        <v>0</v>
      </c>
    </row>
    <row r="10" spans="1:15" s="5" customFormat="1" ht="30" customHeight="1">
      <c r="A10" s="28" t="s">
        <v>20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f t="shared" si="1"/>
        <v>0</v>
      </c>
    </row>
    <row r="11" spans="1:15" s="5" customFormat="1" ht="30" customHeight="1">
      <c r="A11" s="29" t="s">
        <v>21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f t="shared" si="1"/>
        <v>0</v>
      </c>
    </row>
    <row r="12" spans="1:15" s="5" customFormat="1" ht="30" customHeight="1">
      <c r="A12" s="29" t="s">
        <v>62</v>
      </c>
      <c r="B12" s="19">
        <v>67775.36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8471.92</v>
      </c>
      <c r="J12" s="19">
        <v>8471.92</v>
      </c>
      <c r="K12" s="19">
        <v>8471.92</v>
      </c>
      <c r="L12" s="19">
        <v>8471.92</v>
      </c>
      <c r="M12" s="19">
        <v>8471.92</v>
      </c>
      <c r="N12" s="19">
        <v>8471.92</v>
      </c>
      <c r="O12" s="18">
        <f>SUM(C12:N12)</f>
        <v>50831.52</v>
      </c>
    </row>
    <row r="13" spans="1:15" s="5" customFormat="1" ht="30" customHeight="1">
      <c r="A13" s="29" t="s">
        <v>22</v>
      </c>
      <c r="B13" s="19">
        <v>192026893.98</v>
      </c>
      <c r="C13" s="19">
        <v>12856749.5</v>
      </c>
      <c r="D13" s="19">
        <v>14564334.75</v>
      </c>
      <c r="E13" s="19">
        <v>15285928.03</v>
      </c>
      <c r="F13" s="19">
        <v>13960205.29</v>
      </c>
      <c r="G13" s="19">
        <v>14609430.31</v>
      </c>
      <c r="H13" s="19">
        <v>21789145.14</v>
      </c>
      <c r="I13" s="17">
        <v>13937959.7</v>
      </c>
      <c r="J13" s="18">
        <v>14833538.07</v>
      </c>
      <c r="K13" s="18">
        <v>14558961.68</v>
      </c>
      <c r="L13" s="18">
        <v>14891852.72</v>
      </c>
      <c r="M13" s="18">
        <v>16205817.66</v>
      </c>
      <c r="N13" s="18">
        <v>8889149.11</v>
      </c>
      <c r="O13" s="18">
        <f t="shared" si="1"/>
        <v>176383071.95999998</v>
      </c>
    </row>
    <row r="14" spans="1:15" s="6" customFormat="1" ht="30" customHeight="1">
      <c r="A14" s="29" t="s">
        <v>23</v>
      </c>
      <c r="B14" s="19">
        <f>2242822.9+42886457.93</f>
        <v>45129280.83</v>
      </c>
      <c r="C14" s="19">
        <v>0</v>
      </c>
      <c r="D14" s="19">
        <f>2168.39+3072933.89</f>
        <v>3075102.2800000003</v>
      </c>
      <c r="E14" s="19">
        <f>0+3855571.05</f>
        <v>3855571.05</v>
      </c>
      <c r="F14" s="19">
        <f>1772+3045672.81</f>
        <v>3047444.81</v>
      </c>
      <c r="G14" s="19">
        <f>0+3198129.33</f>
        <v>3198129.33</v>
      </c>
      <c r="H14" s="19">
        <f>158378.15+3048366.23</f>
        <v>3206744.38</v>
      </c>
      <c r="I14" s="17">
        <f>4590.63+3057692.34</f>
        <v>3062282.9699999997</v>
      </c>
      <c r="J14" s="17">
        <f>173238.22+3021082.86</f>
        <v>3194321.08</v>
      </c>
      <c r="K14" s="17">
        <f>175946.81+3047489.36</f>
        <v>3223436.17</v>
      </c>
      <c r="L14" s="17">
        <f>346907.1+3376723.68</f>
        <v>3723630.7800000003</v>
      </c>
      <c r="M14" s="17">
        <f>5866.82+3397941.24</f>
        <v>3403808.06</v>
      </c>
      <c r="N14" s="17">
        <f>161966.26+4151814.27</f>
        <v>4313780.53</v>
      </c>
      <c r="O14" s="18">
        <f t="shared" si="1"/>
        <v>37304251.44</v>
      </c>
    </row>
    <row r="15" spans="1:15" s="6" customFormat="1" ht="30" customHeight="1">
      <c r="A15" s="29" t="s">
        <v>24</v>
      </c>
      <c r="B15" s="19">
        <v>17085183.14</v>
      </c>
      <c r="C15" s="19">
        <v>1026946</v>
      </c>
      <c r="D15" s="19">
        <v>1270949.87</v>
      </c>
      <c r="E15" s="19">
        <v>1242575.52</v>
      </c>
      <c r="F15" s="19">
        <v>1269371.44</v>
      </c>
      <c r="G15" s="19">
        <v>1325778.7</v>
      </c>
      <c r="H15" s="19">
        <v>1275248.76</v>
      </c>
      <c r="I15" s="17">
        <v>1389575.4</v>
      </c>
      <c r="J15" s="17">
        <v>1336873.89</v>
      </c>
      <c r="K15" s="17">
        <v>1385878.78</v>
      </c>
      <c r="L15" s="17">
        <v>1321214.52</v>
      </c>
      <c r="M15" s="17">
        <v>1558888.04</v>
      </c>
      <c r="N15" s="17">
        <v>12008.05</v>
      </c>
      <c r="O15" s="18">
        <f t="shared" si="1"/>
        <v>14415308.969999999</v>
      </c>
    </row>
    <row r="16" spans="1:15" s="5" customFormat="1" ht="30" customHeight="1">
      <c r="A16" s="29" t="s">
        <v>25</v>
      </c>
      <c r="B16" s="19">
        <v>945893.61</v>
      </c>
      <c r="C16" s="19">
        <v>0</v>
      </c>
      <c r="D16" s="19">
        <v>43435.57</v>
      </c>
      <c r="E16" s="19">
        <v>11754.93</v>
      </c>
      <c r="F16" s="19">
        <v>645267.79</v>
      </c>
      <c r="G16" s="19">
        <v>220298.49</v>
      </c>
      <c r="H16" s="19">
        <v>0</v>
      </c>
      <c r="I16" s="17">
        <v>0</v>
      </c>
      <c r="J16" s="18">
        <v>0</v>
      </c>
      <c r="K16" s="18">
        <v>6299.42</v>
      </c>
      <c r="L16" s="18">
        <v>11249.07</v>
      </c>
      <c r="M16" s="18">
        <v>0</v>
      </c>
      <c r="N16" s="18">
        <v>0</v>
      </c>
      <c r="O16" s="18">
        <f t="shared" si="1"/>
        <v>938305.27</v>
      </c>
    </row>
    <row r="17" spans="1:15" s="5" customFormat="1" ht="30" customHeight="1">
      <c r="A17" s="28" t="s">
        <v>26</v>
      </c>
      <c r="B17" s="17">
        <v>11131104.2</v>
      </c>
      <c r="C17" s="17">
        <v>366885.93</v>
      </c>
      <c r="D17" s="17">
        <v>467323.09</v>
      </c>
      <c r="E17" s="17">
        <v>414407.93</v>
      </c>
      <c r="F17" s="17">
        <v>422421.11</v>
      </c>
      <c r="G17" s="17">
        <v>131503.34</v>
      </c>
      <c r="H17" s="17">
        <v>172706.75</v>
      </c>
      <c r="I17" s="17">
        <v>152359.58</v>
      </c>
      <c r="J17" s="18">
        <v>155637.68</v>
      </c>
      <c r="K17" s="18">
        <v>1387660.59</v>
      </c>
      <c r="L17" s="18">
        <v>7255.28</v>
      </c>
      <c r="M17" s="18">
        <v>1484975.56</v>
      </c>
      <c r="N17" s="18">
        <v>228567.57</v>
      </c>
      <c r="O17" s="18">
        <f t="shared" si="1"/>
        <v>5391704.41</v>
      </c>
    </row>
    <row r="18" spans="1:15" s="5" customFormat="1" ht="30" customHeight="1">
      <c r="A18" s="28" t="s">
        <v>27</v>
      </c>
      <c r="B18" s="17">
        <v>10022243.55</v>
      </c>
      <c r="C18" s="17">
        <v>7000</v>
      </c>
      <c r="D18" s="17">
        <v>7000</v>
      </c>
      <c r="E18" s="17">
        <v>211829.86</v>
      </c>
      <c r="F18" s="17">
        <v>7000</v>
      </c>
      <c r="G18" s="17">
        <v>258721.01</v>
      </c>
      <c r="H18" s="17">
        <v>372189.97</v>
      </c>
      <c r="I18" s="17">
        <v>300529.33</v>
      </c>
      <c r="J18" s="18">
        <v>316687.81</v>
      </c>
      <c r="K18" s="18">
        <v>868807.81</v>
      </c>
      <c r="L18" s="18">
        <v>301726.68</v>
      </c>
      <c r="M18" s="18">
        <v>2866978.63</v>
      </c>
      <c r="N18" s="18">
        <v>1057717</v>
      </c>
      <c r="O18" s="18">
        <f t="shared" si="1"/>
        <v>6576188.1</v>
      </c>
    </row>
    <row r="19" spans="1:15" s="5" customFormat="1" ht="30" customHeight="1">
      <c r="A19" s="28" t="s">
        <v>28</v>
      </c>
      <c r="B19" s="17">
        <v>421825.18</v>
      </c>
      <c r="C19" s="17">
        <v>0</v>
      </c>
      <c r="D19" s="17">
        <v>22116.76</v>
      </c>
      <c r="E19" s="17">
        <v>78494.71</v>
      </c>
      <c r="F19" s="17">
        <v>6171.58</v>
      </c>
      <c r="G19" s="17">
        <v>104839.43</v>
      </c>
      <c r="H19" s="17">
        <v>0</v>
      </c>
      <c r="I19" s="17">
        <v>11464.9</v>
      </c>
      <c r="J19" s="18">
        <v>0</v>
      </c>
      <c r="K19" s="18">
        <v>25573.83</v>
      </c>
      <c r="L19" s="18">
        <v>0</v>
      </c>
      <c r="M19" s="18">
        <v>0</v>
      </c>
      <c r="N19" s="18">
        <v>6899.46</v>
      </c>
      <c r="O19" s="18">
        <f t="shared" si="1"/>
        <v>255560.66999999995</v>
      </c>
    </row>
    <row r="20" spans="1:15" s="5" customFormat="1" ht="25.5" customHeight="1">
      <c r="A20" s="30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20"/>
      <c r="N20" s="20"/>
      <c r="O20" s="18"/>
    </row>
    <row r="21" spans="1:16" s="3" customFormat="1" ht="25.5" customHeight="1">
      <c r="A21" s="27" t="s">
        <v>29</v>
      </c>
      <c r="B21" s="21">
        <f aca="true" t="shared" si="2" ref="B21:G21">SUM(B22:B39)</f>
        <v>137374293.79</v>
      </c>
      <c r="C21" s="21">
        <f t="shared" si="2"/>
        <v>8972240.95</v>
      </c>
      <c r="D21" s="21">
        <f t="shared" si="2"/>
        <v>7633847.66</v>
      </c>
      <c r="E21" s="21">
        <f t="shared" si="2"/>
        <v>5709191.87</v>
      </c>
      <c r="F21" s="21">
        <f t="shared" si="2"/>
        <v>8999302.979999999</v>
      </c>
      <c r="G21" s="21">
        <f t="shared" si="2"/>
        <v>4589277.1899999995</v>
      </c>
      <c r="H21" s="21">
        <f aca="true" t="shared" si="3" ref="H21:N21">SUM(H22:H39)</f>
        <v>4917829.16</v>
      </c>
      <c r="I21" s="21">
        <f t="shared" si="3"/>
        <v>4958850.930000002</v>
      </c>
      <c r="J21" s="21">
        <f t="shared" si="3"/>
        <v>6805875.640000001</v>
      </c>
      <c r="K21" s="21">
        <f t="shared" si="3"/>
        <v>9995162.81</v>
      </c>
      <c r="L21" s="21">
        <f t="shared" si="3"/>
        <v>4078613.34</v>
      </c>
      <c r="M21" s="21">
        <f t="shared" si="3"/>
        <v>12308699.1</v>
      </c>
      <c r="N21" s="21">
        <f t="shared" si="3"/>
        <v>18372213.55</v>
      </c>
      <c r="O21" s="16">
        <f t="shared" si="1"/>
        <v>97341105.17999999</v>
      </c>
      <c r="P21" s="13"/>
    </row>
    <row r="22" spans="1:15" s="5" customFormat="1" ht="30" customHeight="1">
      <c r="A22" s="29" t="s">
        <v>30</v>
      </c>
      <c r="B22" s="19">
        <v>2710841.09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8">
        <v>871926.42</v>
      </c>
      <c r="K22" s="18">
        <v>0</v>
      </c>
      <c r="L22" s="18">
        <v>532775.4</v>
      </c>
      <c r="M22" s="18">
        <v>262805.56</v>
      </c>
      <c r="N22" s="18">
        <v>542846.68</v>
      </c>
      <c r="O22" s="18">
        <f t="shared" si="1"/>
        <v>2210354.06</v>
      </c>
    </row>
    <row r="23" spans="1:15" s="5" customFormat="1" ht="30" customHeight="1">
      <c r="A23" s="29" t="s">
        <v>31</v>
      </c>
      <c r="B23" s="19">
        <v>12792531.86</v>
      </c>
      <c r="C23" s="19">
        <v>949274.83</v>
      </c>
      <c r="D23" s="19">
        <v>1019776.8</v>
      </c>
      <c r="E23" s="19">
        <v>1009461.54</v>
      </c>
      <c r="F23" s="19">
        <v>1022460.07</v>
      </c>
      <c r="G23" s="19">
        <v>1024360.47</v>
      </c>
      <c r="H23" s="19">
        <v>1053030.81</v>
      </c>
      <c r="I23" s="19">
        <v>1115707.85</v>
      </c>
      <c r="J23" s="18">
        <v>1079848.41</v>
      </c>
      <c r="K23" s="18">
        <v>1093569.31</v>
      </c>
      <c r="L23" s="18">
        <v>1109358.8</v>
      </c>
      <c r="M23" s="18">
        <v>108960.43</v>
      </c>
      <c r="N23" s="18">
        <v>1054455.76</v>
      </c>
      <c r="O23" s="18">
        <f t="shared" si="1"/>
        <v>11640265.08</v>
      </c>
    </row>
    <row r="24" spans="1:15" s="5" customFormat="1" ht="30" customHeight="1">
      <c r="A24" s="29" t="s">
        <v>32</v>
      </c>
      <c r="B24" s="19">
        <v>833248.95</v>
      </c>
      <c r="C24" s="19">
        <v>1819.22</v>
      </c>
      <c r="D24" s="19">
        <v>29921.72</v>
      </c>
      <c r="E24" s="19">
        <v>92992.93</v>
      </c>
      <c r="F24" s="19">
        <v>37195.45</v>
      </c>
      <c r="G24" s="19">
        <v>69887.41</v>
      </c>
      <c r="H24" s="19">
        <v>58128.07</v>
      </c>
      <c r="I24" s="19">
        <v>82277.81</v>
      </c>
      <c r="J24" s="18">
        <v>96762.44</v>
      </c>
      <c r="K24" s="18">
        <v>69451.76</v>
      </c>
      <c r="L24" s="18">
        <v>95948.43</v>
      </c>
      <c r="M24" s="18">
        <v>126441.97</v>
      </c>
      <c r="N24" s="18">
        <v>66556.53</v>
      </c>
      <c r="O24" s="18">
        <f t="shared" si="1"/>
        <v>827383.74</v>
      </c>
    </row>
    <row r="25" spans="1:15" s="5" customFormat="1" ht="30" customHeight="1">
      <c r="A25" s="29" t="s">
        <v>33</v>
      </c>
      <c r="B25" s="19">
        <v>1156410.69</v>
      </c>
      <c r="C25" s="19">
        <v>0</v>
      </c>
      <c r="D25" s="19">
        <v>6252</v>
      </c>
      <c r="E25" s="19">
        <v>63422.6</v>
      </c>
      <c r="F25" s="19">
        <v>63638.91</v>
      </c>
      <c r="G25" s="19">
        <v>79548.11</v>
      </c>
      <c r="H25" s="19">
        <v>97832.52</v>
      </c>
      <c r="I25" s="19">
        <v>76528.1</v>
      </c>
      <c r="J25" s="18">
        <v>143358.54</v>
      </c>
      <c r="K25" s="18">
        <v>110829.99</v>
      </c>
      <c r="L25" s="18">
        <v>65620.45</v>
      </c>
      <c r="M25" s="18">
        <v>110734.12</v>
      </c>
      <c r="N25" s="18">
        <v>67274.06</v>
      </c>
      <c r="O25" s="18">
        <f t="shared" si="1"/>
        <v>885039.3999999999</v>
      </c>
    </row>
    <row r="26" spans="1:15" s="5" customFormat="1" ht="30" customHeight="1">
      <c r="A26" s="29" t="s">
        <v>34</v>
      </c>
      <c r="B26" s="19">
        <v>6400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8">
        <v>0</v>
      </c>
      <c r="K26" s="18">
        <v>6400</v>
      </c>
      <c r="L26" s="18">
        <v>0</v>
      </c>
      <c r="M26" s="18">
        <v>0</v>
      </c>
      <c r="N26" s="18">
        <v>0</v>
      </c>
      <c r="O26" s="18">
        <f t="shared" si="1"/>
        <v>6400</v>
      </c>
    </row>
    <row r="27" spans="1:15" s="5" customFormat="1" ht="30" customHeight="1">
      <c r="A27" s="29" t="s">
        <v>35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f t="shared" si="1"/>
        <v>0</v>
      </c>
    </row>
    <row r="28" spans="1:15" s="5" customFormat="1" ht="30" customHeight="1">
      <c r="A28" s="29" t="s">
        <v>36</v>
      </c>
      <c r="B28" s="18">
        <v>619869.07</v>
      </c>
      <c r="C28" s="19">
        <v>0</v>
      </c>
      <c r="D28" s="19">
        <v>0</v>
      </c>
      <c r="E28" s="19">
        <v>12048.69</v>
      </c>
      <c r="F28" s="19">
        <v>18827.49</v>
      </c>
      <c r="G28" s="19">
        <v>41490.94</v>
      </c>
      <c r="H28" s="19">
        <v>64501.71</v>
      </c>
      <c r="I28" s="19">
        <v>39907.59</v>
      </c>
      <c r="J28" s="18">
        <v>117814.68</v>
      </c>
      <c r="K28" s="18">
        <v>47698.6</v>
      </c>
      <c r="L28" s="18">
        <v>0</v>
      </c>
      <c r="M28" s="18">
        <v>77686.85</v>
      </c>
      <c r="N28" s="18">
        <v>120617.39</v>
      </c>
      <c r="O28" s="18">
        <f t="shared" si="1"/>
        <v>540593.94</v>
      </c>
    </row>
    <row r="29" spans="1:15" s="5" customFormat="1" ht="30" customHeight="1">
      <c r="A29" s="29" t="s">
        <v>37</v>
      </c>
      <c r="B29" s="19">
        <v>18470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f t="shared" si="1"/>
        <v>0</v>
      </c>
    </row>
    <row r="30" spans="1:15" s="5" customFormat="1" ht="30" customHeight="1">
      <c r="A30" s="29" t="s">
        <v>38</v>
      </c>
      <c r="B30" s="19">
        <v>3626627.55</v>
      </c>
      <c r="C30" s="19">
        <v>0</v>
      </c>
      <c r="D30" s="19">
        <v>156011.39</v>
      </c>
      <c r="E30" s="19">
        <v>190488.25</v>
      </c>
      <c r="F30" s="19">
        <v>467677.95</v>
      </c>
      <c r="G30" s="19">
        <v>34519.66</v>
      </c>
      <c r="H30" s="19">
        <v>292691.88</v>
      </c>
      <c r="I30" s="19">
        <v>284634.65</v>
      </c>
      <c r="J30" s="18">
        <v>278195.73</v>
      </c>
      <c r="K30" s="18">
        <v>620939.75</v>
      </c>
      <c r="L30" s="18">
        <v>51915.07</v>
      </c>
      <c r="M30" s="18">
        <v>779877.68</v>
      </c>
      <c r="N30" s="18">
        <v>15505.58</v>
      </c>
      <c r="O30" s="18">
        <f t="shared" si="1"/>
        <v>3172457.5900000003</v>
      </c>
    </row>
    <row r="31" spans="1:15" s="5" customFormat="1" ht="30" customHeight="1">
      <c r="A31" s="29" t="s">
        <v>39</v>
      </c>
      <c r="B31" s="19">
        <v>2612754.17</v>
      </c>
      <c r="C31" s="19">
        <v>0</v>
      </c>
      <c r="D31" s="19">
        <v>0</v>
      </c>
      <c r="E31" s="19">
        <v>183693</v>
      </c>
      <c r="F31" s="19">
        <v>183693</v>
      </c>
      <c r="G31" s="19">
        <v>183693</v>
      </c>
      <c r="H31" s="19">
        <v>183693</v>
      </c>
      <c r="I31" s="19">
        <v>354243.29</v>
      </c>
      <c r="J31" s="18">
        <v>420380.7</v>
      </c>
      <c r="K31" s="18">
        <v>215501.87</v>
      </c>
      <c r="L31" s="18">
        <v>17023.12</v>
      </c>
      <c r="M31" s="18">
        <v>417851.73</v>
      </c>
      <c r="N31" s="18">
        <v>200216.5</v>
      </c>
      <c r="O31" s="18">
        <f t="shared" si="1"/>
        <v>2359989.21</v>
      </c>
    </row>
    <row r="32" spans="1:15" s="5" customFormat="1" ht="30" customHeight="1">
      <c r="A32" s="29" t="s">
        <v>40</v>
      </c>
      <c r="B32" s="19">
        <v>6932708.74</v>
      </c>
      <c r="C32" s="19">
        <v>0</v>
      </c>
      <c r="D32" s="19">
        <v>229965.95</v>
      </c>
      <c r="E32" s="19">
        <v>312956.66</v>
      </c>
      <c r="F32" s="19">
        <v>369695.5</v>
      </c>
      <c r="G32" s="19">
        <v>433752.04</v>
      </c>
      <c r="H32" s="19">
        <v>503189.61</v>
      </c>
      <c r="I32" s="19">
        <v>340154.17</v>
      </c>
      <c r="J32" s="18">
        <v>620236.23</v>
      </c>
      <c r="K32" s="18">
        <v>408772.74</v>
      </c>
      <c r="L32" s="18">
        <v>372149.1</v>
      </c>
      <c r="M32" s="18">
        <v>450062.64</v>
      </c>
      <c r="N32" s="18">
        <v>453836.17</v>
      </c>
      <c r="O32" s="18">
        <f t="shared" si="1"/>
        <v>4494770.81</v>
      </c>
    </row>
    <row r="33" spans="1:15" s="5" customFormat="1" ht="30" customHeight="1">
      <c r="A33" s="29" t="s">
        <v>41</v>
      </c>
      <c r="B33" s="19">
        <v>8079672.75</v>
      </c>
      <c r="C33" s="19">
        <v>0</v>
      </c>
      <c r="D33" s="19">
        <v>76790.52</v>
      </c>
      <c r="E33" s="19">
        <v>166914.21</v>
      </c>
      <c r="F33" s="19">
        <v>929478.94</v>
      </c>
      <c r="G33" s="19">
        <v>478781.77</v>
      </c>
      <c r="H33" s="19">
        <v>167094.37</v>
      </c>
      <c r="I33" s="19">
        <v>338531.43</v>
      </c>
      <c r="J33" s="18">
        <v>1084499.99</v>
      </c>
      <c r="K33" s="18">
        <v>348572.13</v>
      </c>
      <c r="L33" s="18">
        <v>192278.67</v>
      </c>
      <c r="M33" s="18">
        <v>515181.2</v>
      </c>
      <c r="N33" s="18">
        <v>2178012.71</v>
      </c>
      <c r="O33" s="18">
        <f t="shared" si="1"/>
        <v>6476135.94</v>
      </c>
    </row>
    <row r="34" spans="1:15" s="5" customFormat="1" ht="30" customHeight="1">
      <c r="A34" s="29" t="s">
        <v>42</v>
      </c>
      <c r="B34" s="19">
        <v>24065606.02</v>
      </c>
      <c r="C34" s="19">
        <v>1381454.66</v>
      </c>
      <c r="D34" s="19">
        <v>2186915.12</v>
      </c>
      <c r="E34" s="19">
        <v>259170.89</v>
      </c>
      <c r="F34" s="19">
        <v>3021741.7</v>
      </c>
      <c r="G34" s="19">
        <v>1773766.42</v>
      </c>
      <c r="H34" s="19">
        <v>1748892.61</v>
      </c>
      <c r="I34" s="19">
        <v>1939128.99</v>
      </c>
      <c r="J34" s="18">
        <v>1743050.87</v>
      </c>
      <c r="K34" s="18">
        <v>1369454.8</v>
      </c>
      <c r="L34" s="18">
        <v>277181.08</v>
      </c>
      <c r="M34" s="18">
        <v>1661896.9</v>
      </c>
      <c r="N34" s="18">
        <v>5924808.12</v>
      </c>
      <c r="O34" s="18">
        <f t="shared" si="1"/>
        <v>23287462.160000004</v>
      </c>
    </row>
    <row r="35" spans="1:15" s="5" customFormat="1" ht="30" customHeight="1">
      <c r="A35" s="29" t="s">
        <v>43</v>
      </c>
      <c r="B35" s="19">
        <v>87126.21</v>
      </c>
      <c r="C35" s="19">
        <v>8.55</v>
      </c>
      <c r="D35" s="19">
        <v>28.1</v>
      </c>
      <c r="E35" s="19">
        <v>14.05</v>
      </c>
      <c r="F35" s="19">
        <v>0</v>
      </c>
      <c r="G35" s="19">
        <v>80970.03</v>
      </c>
      <c r="H35" s="19">
        <v>481.3</v>
      </c>
      <c r="I35" s="19">
        <v>2545.13</v>
      </c>
      <c r="J35" s="18">
        <v>2184.33</v>
      </c>
      <c r="K35" s="18">
        <v>139.04</v>
      </c>
      <c r="L35" s="18">
        <v>168.67</v>
      </c>
      <c r="M35" s="18">
        <v>14.05</v>
      </c>
      <c r="N35" s="18">
        <v>297.98</v>
      </c>
      <c r="O35" s="18">
        <f t="shared" si="1"/>
        <v>86851.23</v>
      </c>
    </row>
    <row r="36" spans="1:15" s="5" customFormat="1" ht="30" customHeight="1">
      <c r="A36" s="29" t="s">
        <v>26</v>
      </c>
      <c r="B36" s="19">
        <v>16326611.82</v>
      </c>
      <c r="C36" s="19">
        <v>6308626.6</v>
      </c>
      <c r="D36" s="19">
        <v>3753104.9</v>
      </c>
      <c r="E36" s="19">
        <v>3148059.19</v>
      </c>
      <c r="F36" s="19">
        <v>2631590.85</v>
      </c>
      <c r="G36" s="19">
        <v>113685.02</v>
      </c>
      <c r="H36" s="19">
        <v>5592.6</v>
      </c>
      <c r="I36" s="19">
        <v>102275.23</v>
      </c>
      <c r="J36" s="18">
        <v>40422.43</v>
      </c>
      <c r="K36" s="18">
        <v>26055.07</v>
      </c>
      <c r="L36" s="18">
        <v>91019.79</v>
      </c>
      <c r="M36" s="18">
        <v>63356.99</v>
      </c>
      <c r="N36" s="18">
        <v>0</v>
      </c>
      <c r="O36" s="18">
        <f t="shared" si="1"/>
        <v>16283788.669999998</v>
      </c>
    </row>
    <row r="37" spans="1:15" s="5" customFormat="1" ht="30" customHeight="1">
      <c r="A37" s="29" t="s">
        <v>27</v>
      </c>
      <c r="B37" s="19">
        <v>56337305.24</v>
      </c>
      <c r="C37" s="19">
        <v>331057.09</v>
      </c>
      <c r="D37" s="19">
        <v>175081.16</v>
      </c>
      <c r="E37" s="19">
        <v>269969.86</v>
      </c>
      <c r="F37" s="19">
        <v>253303.12</v>
      </c>
      <c r="G37" s="19">
        <v>274822.32</v>
      </c>
      <c r="H37" s="19">
        <v>270721.36</v>
      </c>
      <c r="I37" s="19">
        <v>201422.82</v>
      </c>
      <c r="J37" s="18">
        <v>219044.82</v>
      </c>
      <c r="K37" s="18">
        <v>5593043.72</v>
      </c>
      <c r="L37" s="18">
        <v>1199874.48</v>
      </c>
      <c r="M37" s="18">
        <v>7644578.79</v>
      </c>
      <c r="N37" s="18">
        <v>7485195.5</v>
      </c>
      <c r="O37" s="18">
        <f t="shared" si="1"/>
        <v>23918115.04</v>
      </c>
    </row>
    <row r="38" spans="1:15" s="5" customFormat="1" ht="30" customHeight="1">
      <c r="A38" s="29" t="s">
        <v>44</v>
      </c>
      <c r="B38" s="19">
        <v>1168109.63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471979.32</v>
      </c>
      <c r="I38" s="19">
        <v>81493.87</v>
      </c>
      <c r="J38" s="18">
        <v>88150.05</v>
      </c>
      <c r="K38" s="18">
        <v>84734.03</v>
      </c>
      <c r="L38" s="18">
        <v>73300.28</v>
      </c>
      <c r="M38" s="18">
        <v>89250.19</v>
      </c>
      <c r="N38" s="18">
        <v>262590.57</v>
      </c>
      <c r="O38" s="18">
        <f t="shared" si="1"/>
        <v>1151498.31</v>
      </c>
    </row>
    <row r="39" spans="1:15" s="5" customFormat="1" ht="30" customHeight="1">
      <c r="A39" s="29" t="s">
        <v>45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f t="shared" si="1"/>
        <v>0</v>
      </c>
    </row>
    <row r="40" spans="1:15" s="5" customFormat="1" ht="25.5" customHeight="1">
      <c r="A40" s="30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20"/>
      <c r="N40" s="20"/>
      <c r="O40" s="22"/>
    </row>
    <row r="41" spans="1:15" s="7" customFormat="1" ht="25.5" customHeight="1">
      <c r="A41" s="27" t="s">
        <v>46</v>
      </c>
      <c r="B41" s="23">
        <f>SUM(B42:B48)</f>
        <v>21867228.66</v>
      </c>
      <c r="C41" s="23">
        <f aca="true" t="shared" si="4" ref="C41:N41">SUM(C42:C50)</f>
        <v>0</v>
      </c>
      <c r="D41" s="23">
        <f t="shared" si="4"/>
        <v>0</v>
      </c>
      <c r="E41" s="23">
        <f t="shared" si="4"/>
        <v>25092.69</v>
      </c>
      <c r="F41" s="23">
        <f t="shared" si="4"/>
        <v>47377.22</v>
      </c>
      <c r="G41" s="23">
        <f t="shared" si="4"/>
        <v>848764.88</v>
      </c>
      <c r="H41" s="23">
        <f t="shared" si="4"/>
        <v>75292.57</v>
      </c>
      <c r="I41" s="23">
        <f t="shared" si="4"/>
        <v>73595.81</v>
      </c>
      <c r="J41" s="23">
        <f t="shared" si="4"/>
        <v>310759.35000000003</v>
      </c>
      <c r="K41" s="23">
        <f t="shared" si="4"/>
        <v>386678.4</v>
      </c>
      <c r="L41" s="23">
        <f t="shared" si="4"/>
        <v>155949.47</v>
      </c>
      <c r="M41" s="23">
        <f t="shared" si="4"/>
        <v>273462.26</v>
      </c>
      <c r="N41" s="23">
        <f t="shared" si="4"/>
        <v>1015287.99</v>
      </c>
      <c r="O41" s="16">
        <f aca="true" t="shared" si="5" ref="O41:O50">SUM(C41:N41)</f>
        <v>3212260.6400000006</v>
      </c>
    </row>
    <row r="42" spans="1:15" s="5" customFormat="1" ht="30" customHeight="1">
      <c r="A42" s="28" t="s">
        <v>47</v>
      </c>
      <c r="B42" s="17">
        <v>33394.63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8">
        <v>0</v>
      </c>
      <c r="K42" s="18">
        <v>0</v>
      </c>
      <c r="L42" s="18">
        <v>33394.63</v>
      </c>
      <c r="M42" s="18">
        <v>0</v>
      </c>
      <c r="N42" s="18">
        <v>0</v>
      </c>
      <c r="O42" s="18">
        <f t="shared" si="5"/>
        <v>33394.63</v>
      </c>
    </row>
    <row r="43" spans="1:15" s="5" customFormat="1" ht="30" customHeight="1">
      <c r="A43" s="28" t="s">
        <v>48</v>
      </c>
      <c r="B43" s="17">
        <v>0</v>
      </c>
      <c r="C43" s="17">
        <v>0</v>
      </c>
      <c r="D43" s="24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f t="shared" si="5"/>
        <v>0</v>
      </c>
    </row>
    <row r="44" spans="1:15" s="5" customFormat="1" ht="30" customHeight="1">
      <c r="A44" s="28" t="s">
        <v>49</v>
      </c>
      <c r="B44" s="17">
        <v>7186863.09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8">
        <v>219107.64</v>
      </c>
      <c r="K44" s="18">
        <v>262503.45</v>
      </c>
      <c r="L44" s="18">
        <v>58300.33</v>
      </c>
      <c r="M44" s="18">
        <v>128642.24</v>
      </c>
      <c r="N44" s="18">
        <v>421442.12</v>
      </c>
      <c r="O44" s="18">
        <f t="shared" si="5"/>
        <v>1089995.78</v>
      </c>
    </row>
    <row r="45" spans="1:15" s="5" customFormat="1" ht="30" customHeight="1">
      <c r="A45" s="28" t="s">
        <v>50</v>
      </c>
      <c r="B45" s="17">
        <v>13857376.98</v>
      </c>
      <c r="C45" s="17">
        <v>0</v>
      </c>
      <c r="D45" s="17">
        <v>0</v>
      </c>
      <c r="E45" s="17">
        <v>25092.69</v>
      </c>
      <c r="F45" s="17">
        <v>47377.22</v>
      </c>
      <c r="G45" s="17">
        <v>88764.92</v>
      </c>
      <c r="H45" s="17">
        <v>75292.57</v>
      </c>
      <c r="I45" s="25">
        <v>73595.81</v>
      </c>
      <c r="J45" s="18">
        <v>91651.71</v>
      </c>
      <c r="K45" s="18">
        <v>124174.95</v>
      </c>
      <c r="L45" s="18">
        <v>64254.51</v>
      </c>
      <c r="M45" s="18">
        <v>144820.02</v>
      </c>
      <c r="N45" s="18">
        <v>590251.87</v>
      </c>
      <c r="O45" s="18">
        <f t="shared" si="5"/>
        <v>1325276.27</v>
      </c>
    </row>
    <row r="46" spans="1:15" s="5" customFormat="1" ht="30" customHeight="1">
      <c r="A46" s="28" t="s">
        <v>51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8">
        <v>0</v>
      </c>
      <c r="K46" s="18">
        <v>0</v>
      </c>
      <c r="L46" s="18">
        <v>0</v>
      </c>
      <c r="M46" s="20">
        <v>0</v>
      </c>
      <c r="N46" s="20">
        <v>0</v>
      </c>
      <c r="O46" s="18">
        <f t="shared" si="5"/>
        <v>0</v>
      </c>
    </row>
    <row r="47" spans="1:15" s="5" customFormat="1" ht="30" customHeight="1">
      <c r="A47" s="28" t="s">
        <v>26</v>
      </c>
      <c r="B47" s="17">
        <v>3594</v>
      </c>
      <c r="C47" s="17">
        <v>0</v>
      </c>
      <c r="D47" s="24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8">
        <v>0</v>
      </c>
      <c r="K47" s="18">
        <v>0</v>
      </c>
      <c r="L47" s="18">
        <v>0</v>
      </c>
      <c r="M47" s="20">
        <v>0</v>
      </c>
      <c r="N47" s="17">
        <v>3594</v>
      </c>
      <c r="O47" s="18">
        <f t="shared" si="5"/>
        <v>3594</v>
      </c>
    </row>
    <row r="48" spans="1:15" s="5" customFormat="1" ht="30" customHeight="1">
      <c r="A48" s="28" t="s">
        <v>41</v>
      </c>
      <c r="B48" s="17">
        <v>785999.96</v>
      </c>
      <c r="C48" s="17">
        <v>0</v>
      </c>
      <c r="D48" s="17">
        <v>0</v>
      </c>
      <c r="E48" s="17">
        <v>0</v>
      </c>
      <c r="F48" s="17">
        <v>0</v>
      </c>
      <c r="G48" s="17">
        <v>759999.96</v>
      </c>
      <c r="H48" s="17">
        <v>0</v>
      </c>
      <c r="I48" s="17">
        <v>0</v>
      </c>
      <c r="J48" s="18">
        <v>0</v>
      </c>
      <c r="K48" s="18">
        <v>0</v>
      </c>
      <c r="L48" s="18">
        <v>0</v>
      </c>
      <c r="M48" s="20">
        <v>0</v>
      </c>
      <c r="N48" s="20">
        <v>0</v>
      </c>
      <c r="O48" s="18">
        <f t="shared" si="5"/>
        <v>759999.96</v>
      </c>
    </row>
    <row r="49" spans="1:15" s="7" customFormat="1" ht="25.5" customHeight="1">
      <c r="A49" s="31" t="s">
        <v>52</v>
      </c>
      <c r="B49" s="26">
        <f>B50</f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3">
        <v>0</v>
      </c>
      <c r="M49" s="23">
        <v>0</v>
      </c>
      <c r="N49" s="23">
        <v>0</v>
      </c>
      <c r="O49" s="16">
        <f t="shared" si="5"/>
        <v>0</v>
      </c>
    </row>
    <row r="50" spans="1:15" s="5" customFormat="1" ht="25.5" customHeight="1">
      <c r="A50" s="32" t="s">
        <v>53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8">
        <v>0</v>
      </c>
      <c r="K50" s="18">
        <v>0</v>
      </c>
      <c r="L50" s="18">
        <v>0</v>
      </c>
      <c r="M50" s="20">
        <v>0</v>
      </c>
      <c r="N50" s="20">
        <v>0</v>
      </c>
      <c r="O50" s="18">
        <f t="shared" si="5"/>
        <v>0</v>
      </c>
    </row>
    <row r="51" spans="1:15" s="8" customFormat="1" ht="25.5" customHeight="1">
      <c r="A51" s="33" t="s">
        <v>54</v>
      </c>
      <c r="B51" s="21">
        <f aca="true" t="shared" si="6" ref="B51:H51">SUM(B7+B21+B41+B49)</f>
        <v>436211431.88000005</v>
      </c>
      <c r="C51" s="21">
        <f t="shared" si="6"/>
        <v>23229822.38</v>
      </c>
      <c r="D51" s="21">
        <f t="shared" si="6"/>
        <v>27084109.980000004</v>
      </c>
      <c r="E51" s="21">
        <f t="shared" si="6"/>
        <v>26834846.59</v>
      </c>
      <c r="F51" s="21">
        <f t="shared" si="6"/>
        <v>28404562.21999999</v>
      </c>
      <c r="G51" s="21">
        <f t="shared" si="6"/>
        <v>25286742.679999996</v>
      </c>
      <c r="H51" s="21">
        <f t="shared" si="6"/>
        <v>31879011.52</v>
      </c>
      <c r="I51" s="21">
        <f>SUM(I7+I21+I41+I49)</f>
        <v>23964945.329999994</v>
      </c>
      <c r="J51" s="21">
        <f>SUM(J7+J21+J41+J49)</f>
        <v>26962165.44</v>
      </c>
      <c r="K51" s="21">
        <f>SUM(K7+K21+K41+K49)</f>
        <v>31846931.409999996</v>
      </c>
      <c r="L51" s="21">
        <f>SUM(L7+L21+L41+L49)</f>
        <v>24499963.78</v>
      </c>
      <c r="M51" s="21">
        <f>SUM(M7+M21+M41+M49)</f>
        <v>38111101.23</v>
      </c>
      <c r="N51" s="21">
        <f>SUM(N7+N21+N41+N49)</f>
        <v>33904095.18</v>
      </c>
      <c r="O51" s="21">
        <f>SUM(C51:N51)</f>
        <v>342008297.73999995</v>
      </c>
    </row>
    <row r="52" spans="1:15" ht="15">
      <c r="A52" s="8" t="s">
        <v>61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9"/>
    </row>
    <row r="53" spans="1:15" ht="15">
      <c r="A53" s="8" t="s">
        <v>64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9"/>
    </row>
    <row r="54" spans="1:15" ht="15">
      <c r="A54" s="8"/>
      <c r="B54" s="9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1:15" ht="15.75">
      <c r="A56" s="43" t="s">
        <v>55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</row>
    <row r="57" spans="1:15" ht="15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10"/>
    </row>
    <row r="58" spans="1:15" ht="15" customHeight="1">
      <c r="A58" s="41" t="s">
        <v>1</v>
      </c>
      <c r="B58" s="41" t="s">
        <v>2</v>
      </c>
      <c r="C58" s="42" t="s">
        <v>3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5.75">
      <c r="A59" s="41"/>
      <c r="B59" s="41"/>
      <c r="C59" s="14" t="s">
        <v>4</v>
      </c>
      <c r="D59" s="14" t="s">
        <v>5</v>
      </c>
      <c r="E59" s="14" t="s">
        <v>6</v>
      </c>
      <c r="F59" s="14" t="s">
        <v>7</v>
      </c>
      <c r="G59" s="14" t="s">
        <v>8</v>
      </c>
      <c r="H59" s="14" t="s">
        <v>9</v>
      </c>
      <c r="I59" s="14" t="s">
        <v>10</v>
      </c>
      <c r="J59" s="14" t="s">
        <v>11</v>
      </c>
      <c r="K59" s="14" t="s">
        <v>12</v>
      </c>
      <c r="L59" s="14" t="s">
        <v>13</v>
      </c>
      <c r="M59" s="14" t="s">
        <v>14</v>
      </c>
      <c r="N59" s="14" t="s">
        <v>15</v>
      </c>
      <c r="O59" s="15" t="s">
        <v>16</v>
      </c>
    </row>
    <row r="60" spans="1:15" ht="15.75">
      <c r="A60" s="27" t="s">
        <v>29</v>
      </c>
      <c r="B60" s="21">
        <f aca="true" t="shared" si="7" ref="B60:H60">SUM(B61:B75)</f>
        <v>172000</v>
      </c>
      <c r="C60" s="21">
        <f t="shared" si="7"/>
        <v>0</v>
      </c>
      <c r="D60" s="21">
        <f t="shared" si="7"/>
        <v>0</v>
      </c>
      <c r="E60" s="21">
        <f t="shared" si="7"/>
        <v>0</v>
      </c>
      <c r="F60" s="21">
        <f t="shared" si="7"/>
        <v>0</v>
      </c>
      <c r="G60" s="21">
        <f t="shared" si="7"/>
        <v>0</v>
      </c>
      <c r="H60" s="21">
        <f t="shared" si="7"/>
        <v>0</v>
      </c>
      <c r="I60" s="21">
        <f>SUM(I61:I75)</f>
        <v>0</v>
      </c>
      <c r="J60" s="21">
        <f>SUM(J61:J75)</f>
        <v>0</v>
      </c>
      <c r="K60" s="21">
        <f>SUM(K61:K75)</f>
        <v>0</v>
      </c>
      <c r="L60" s="21">
        <v>0</v>
      </c>
      <c r="M60" s="21">
        <v>0</v>
      </c>
      <c r="N60" s="21">
        <v>0</v>
      </c>
      <c r="O60" s="21">
        <v>0</v>
      </c>
    </row>
    <row r="61" spans="1:15" ht="30" customHeight="1">
      <c r="A61" s="35" t="s">
        <v>30</v>
      </c>
      <c r="B61" s="18">
        <v>0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</row>
    <row r="62" spans="1:15" ht="30" customHeight="1">
      <c r="A62" s="35" t="s">
        <v>31</v>
      </c>
      <c r="B62" s="18">
        <v>1000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</row>
    <row r="63" spans="1:15" ht="30" customHeight="1">
      <c r="A63" s="35" t="s">
        <v>32</v>
      </c>
      <c r="B63" s="18">
        <v>0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</row>
    <row r="64" spans="1:15" ht="30" customHeight="1">
      <c r="A64" s="35" t="s">
        <v>33</v>
      </c>
      <c r="B64" s="18">
        <v>57000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</row>
    <row r="65" spans="1:15" ht="30" customHeight="1">
      <c r="A65" s="35" t="s">
        <v>34</v>
      </c>
      <c r="B65" s="18">
        <v>1000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ht="30" customHeight="1">
      <c r="A66" s="35" t="s">
        <v>35</v>
      </c>
      <c r="B66" s="18">
        <v>0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</row>
    <row r="67" spans="1:15" ht="30" customHeight="1">
      <c r="A67" s="35" t="s">
        <v>36</v>
      </c>
      <c r="B67" s="18">
        <v>0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1:15" ht="30" customHeight="1">
      <c r="A68" s="35" t="s">
        <v>37</v>
      </c>
      <c r="B68" s="18">
        <v>3000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1:15" ht="30" customHeight="1">
      <c r="A69" s="35" t="s">
        <v>38</v>
      </c>
      <c r="B69" s="18">
        <v>16000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1:15" ht="30" customHeight="1">
      <c r="A70" s="35" t="s">
        <v>48</v>
      </c>
      <c r="B70" s="18">
        <v>88000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</row>
    <row r="71" spans="1:15" ht="30" customHeight="1">
      <c r="A71" s="35" t="s">
        <v>42</v>
      </c>
      <c r="B71" s="18">
        <v>4000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</row>
    <row r="72" spans="1:15" ht="30" customHeight="1">
      <c r="A72" s="35" t="s">
        <v>56</v>
      </c>
      <c r="B72" s="18">
        <v>1000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</row>
    <row r="73" spans="1:15" ht="30" customHeight="1">
      <c r="A73" s="35" t="s">
        <v>26</v>
      </c>
      <c r="B73" s="18">
        <v>0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</row>
    <row r="74" spans="1:15" ht="30" customHeight="1">
      <c r="A74" s="35" t="s">
        <v>27</v>
      </c>
      <c r="B74" s="18">
        <v>1000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</row>
    <row r="75" spans="1:15" ht="34.5" customHeight="1">
      <c r="A75" s="35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22"/>
    </row>
    <row r="76" spans="1:16" ht="15.75">
      <c r="A76" s="27" t="s">
        <v>46</v>
      </c>
      <c r="B76" s="23">
        <f aca="true" t="shared" si="8" ref="B76:H76">SUM(B77:B83)</f>
        <v>68000</v>
      </c>
      <c r="C76" s="23">
        <f t="shared" si="8"/>
        <v>0</v>
      </c>
      <c r="D76" s="23">
        <f t="shared" si="8"/>
        <v>0</v>
      </c>
      <c r="E76" s="23">
        <f t="shared" si="8"/>
        <v>0</v>
      </c>
      <c r="F76" s="23">
        <f t="shared" si="8"/>
        <v>0</v>
      </c>
      <c r="G76" s="23">
        <f t="shared" si="8"/>
        <v>0</v>
      </c>
      <c r="H76" s="23">
        <f t="shared" si="8"/>
        <v>0</v>
      </c>
      <c r="I76" s="23">
        <f>SUM(I77:I83)</f>
        <v>0</v>
      </c>
      <c r="J76" s="23">
        <f>SUM(J77:J83)</f>
        <v>0</v>
      </c>
      <c r="K76" s="23">
        <f>SUM(K77:K83)</f>
        <v>0</v>
      </c>
      <c r="L76" s="23">
        <v>0</v>
      </c>
      <c r="M76" s="23">
        <v>0</v>
      </c>
      <c r="N76" s="23">
        <v>0</v>
      </c>
      <c r="O76" s="23">
        <v>0</v>
      </c>
      <c r="P76" s="11"/>
    </row>
    <row r="77" spans="1:15" ht="32.25" customHeight="1">
      <c r="A77" s="35" t="s">
        <v>57</v>
      </c>
      <c r="B77" s="18">
        <v>0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</row>
    <row r="78" spans="1:15" ht="32.25" customHeight="1">
      <c r="A78" s="35" t="s">
        <v>58</v>
      </c>
      <c r="B78" s="18">
        <v>0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</row>
    <row r="79" spans="1:15" ht="32.25" customHeight="1">
      <c r="A79" s="35" t="s">
        <v>47</v>
      </c>
      <c r="B79" s="18">
        <v>0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</row>
    <row r="80" spans="1:15" ht="30" customHeight="1">
      <c r="A80" s="35" t="s">
        <v>49</v>
      </c>
      <c r="B80" s="18">
        <v>37000</v>
      </c>
      <c r="C80" s="18"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1:15" ht="30" customHeight="1">
      <c r="A81" s="35" t="s">
        <v>50</v>
      </c>
      <c r="B81" s="18">
        <v>20000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1:15" ht="30" customHeight="1">
      <c r="A82" s="35" t="s">
        <v>51</v>
      </c>
      <c r="B82" s="18">
        <v>11000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1:15" ht="30" customHeight="1">
      <c r="A83" s="35" t="s">
        <v>26</v>
      </c>
      <c r="B83" s="18">
        <v>0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1:15" ht="30" customHeight="1">
      <c r="A84" s="35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</row>
    <row r="85" spans="1:16" s="7" customFormat="1" ht="25.5" customHeight="1">
      <c r="A85" s="27" t="s">
        <v>52</v>
      </c>
      <c r="B85" s="23">
        <f aca="true" t="shared" si="9" ref="B85:K85">SUM(B86)</f>
        <v>10000</v>
      </c>
      <c r="C85" s="23">
        <f t="shared" si="9"/>
        <v>0</v>
      </c>
      <c r="D85" s="23">
        <f t="shared" si="9"/>
        <v>0</v>
      </c>
      <c r="E85" s="23">
        <f t="shared" si="9"/>
        <v>0</v>
      </c>
      <c r="F85" s="23">
        <f t="shared" si="9"/>
        <v>0</v>
      </c>
      <c r="G85" s="23">
        <f t="shared" si="9"/>
        <v>0</v>
      </c>
      <c r="H85" s="23">
        <f t="shared" si="9"/>
        <v>0</v>
      </c>
      <c r="I85" s="23">
        <f t="shared" si="9"/>
        <v>0</v>
      </c>
      <c r="J85" s="23">
        <f t="shared" si="9"/>
        <v>0</v>
      </c>
      <c r="K85" s="23">
        <f t="shared" si="9"/>
        <v>0</v>
      </c>
      <c r="L85" s="23">
        <v>0</v>
      </c>
      <c r="M85" s="23">
        <v>0</v>
      </c>
      <c r="N85" s="23">
        <v>0</v>
      </c>
      <c r="O85" s="23">
        <v>0</v>
      </c>
      <c r="P85" s="34"/>
    </row>
    <row r="86" spans="1:15" s="5" customFormat="1" ht="25.5" customHeight="1">
      <c r="A86" s="36" t="s">
        <v>53</v>
      </c>
      <c r="B86" s="18">
        <v>10000</v>
      </c>
      <c r="C86" s="18">
        <v>0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1:15" ht="15.75">
      <c r="A87" s="33" t="s">
        <v>54</v>
      </c>
      <c r="B87" s="21">
        <f aca="true" t="shared" si="10" ref="B87:I87">B85+B76+B60</f>
        <v>250000</v>
      </c>
      <c r="C87" s="21">
        <f t="shared" si="10"/>
        <v>0</v>
      </c>
      <c r="D87" s="21">
        <f t="shared" si="10"/>
        <v>0</v>
      </c>
      <c r="E87" s="21">
        <f t="shared" si="10"/>
        <v>0</v>
      </c>
      <c r="F87" s="21">
        <f t="shared" si="10"/>
        <v>0</v>
      </c>
      <c r="G87" s="21">
        <f t="shared" si="10"/>
        <v>0</v>
      </c>
      <c r="H87" s="21">
        <f t="shared" si="10"/>
        <v>0</v>
      </c>
      <c r="I87" s="21">
        <f t="shared" si="10"/>
        <v>0</v>
      </c>
      <c r="J87" s="21">
        <f>J85+J76+J60</f>
        <v>0</v>
      </c>
      <c r="K87" s="21">
        <f>K85+K76+K60</f>
        <v>0</v>
      </c>
      <c r="L87" s="21">
        <v>0</v>
      </c>
      <c r="M87" s="21">
        <v>0</v>
      </c>
      <c r="N87" s="21">
        <v>0</v>
      </c>
      <c r="O87" s="21">
        <v>0</v>
      </c>
    </row>
    <row r="88" ht="15">
      <c r="A88" s="8" t="s">
        <v>61</v>
      </c>
    </row>
    <row r="89" ht="15">
      <c r="A89" s="8" t="str">
        <f>A53</f>
        <v>Data da última atualização: 25/01/2023</v>
      </c>
    </row>
    <row r="92" spans="1:15" ht="15.75">
      <c r="A92" s="43" t="s">
        <v>59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</row>
    <row r="93" spans="1:15" ht="15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10"/>
    </row>
    <row r="94" spans="1:15" ht="15" customHeight="1">
      <c r="A94" s="41" t="s">
        <v>1</v>
      </c>
      <c r="B94" s="41" t="s">
        <v>2</v>
      </c>
      <c r="C94" s="42" t="s">
        <v>3</v>
      </c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5.75">
      <c r="A95" s="41"/>
      <c r="B95" s="41"/>
      <c r="C95" s="14" t="s">
        <v>4</v>
      </c>
      <c r="D95" s="14" t="s">
        <v>5</v>
      </c>
      <c r="E95" s="14" t="s">
        <v>6</v>
      </c>
      <c r="F95" s="14" t="s">
        <v>7</v>
      </c>
      <c r="G95" s="14" t="s">
        <v>8</v>
      </c>
      <c r="H95" s="14" t="s">
        <v>9</v>
      </c>
      <c r="I95" s="14" t="s">
        <v>10</v>
      </c>
      <c r="J95" s="14" t="s">
        <v>11</v>
      </c>
      <c r="K95" s="14" t="s">
        <v>12</v>
      </c>
      <c r="L95" s="14" t="s">
        <v>13</v>
      </c>
      <c r="M95" s="14" t="s">
        <v>14</v>
      </c>
      <c r="N95" s="14" t="s">
        <v>15</v>
      </c>
      <c r="O95" s="15" t="s">
        <v>16</v>
      </c>
    </row>
    <row r="96" spans="1:16" ht="15.75">
      <c r="A96" s="27" t="s">
        <v>29</v>
      </c>
      <c r="B96" s="21">
        <f aca="true" t="shared" si="11" ref="B96:H96">SUM(B97:B99)</f>
        <v>0</v>
      </c>
      <c r="C96" s="21">
        <f t="shared" si="11"/>
        <v>0</v>
      </c>
      <c r="D96" s="21">
        <f t="shared" si="11"/>
        <v>0</v>
      </c>
      <c r="E96" s="21">
        <f t="shared" si="11"/>
        <v>0</v>
      </c>
      <c r="F96" s="21">
        <f t="shared" si="11"/>
        <v>0</v>
      </c>
      <c r="G96" s="21">
        <f t="shared" si="11"/>
        <v>0</v>
      </c>
      <c r="H96" s="21">
        <f t="shared" si="11"/>
        <v>0</v>
      </c>
      <c r="I96" s="21">
        <f>SUM(I97:I99)</f>
        <v>0</v>
      </c>
      <c r="J96" s="21">
        <f>SUM(J97:J99)</f>
        <v>0</v>
      </c>
      <c r="K96" s="21">
        <f>SUM(K97:K99)</f>
        <v>0</v>
      </c>
      <c r="L96" s="21">
        <v>0</v>
      </c>
      <c r="M96" s="21">
        <v>0</v>
      </c>
      <c r="N96" s="21">
        <v>0</v>
      </c>
      <c r="O96" s="21">
        <v>0</v>
      </c>
      <c r="P96" s="11"/>
    </row>
    <row r="97" spans="1:15" ht="30" customHeight="1">
      <c r="A97" s="35" t="s">
        <v>30</v>
      </c>
      <c r="B97" s="18">
        <v>0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1:15" ht="29.25" customHeight="1">
      <c r="A98" s="35" t="s">
        <v>33</v>
      </c>
      <c r="B98" s="18">
        <v>0</v>
      </c>
      <c r="C98" s="18"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99" spans="1:15" ht="30" customHeight="1">
      <c r="A99" s="35" t="s">
        <v>48</v>
      </c>
      <c r="B99" s="18">
        <v>0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</row>
    <row r="100" spans="1:15" ht="29.25" customHeight="1">
      <c r="A100" s="35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22"/>
    </row>
    <row r="101" spans="1:15" ht="15.75">
      <c r="A101" s="27" t="s">
        <v>46</v>
      </c>
      <c r="B101" s="23">
        <f>SUM(B102)</f>
        <v>0</v>
      </c>
      <c r="C101" s="23">
        <f>SUM(C102)</f>
        <v>0</v>
      </c>
      <c r="D101" s="23">
        <f>SUM(D102)</f>
        <v>0</v>
      </c>
      <c r="E101" s="23">
        <f>SUM(E102)</f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</row>
    <row r="102" spans="1:15" ht="32.25" customHeight="1">
      <c r="A102" s="35" t="s">
        <v>47</v>
      </c>
      <c r="B102" s="18">
        <v>0</v>
      </c>
      <c r="C102" s="18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</row>
    <row r="103" spans="1:15" ht="15.75">
      <c r="A103" s="33" t="s">
        <v>54</v>
      </c>
      <c r="B103" s="21">
        <f aca="true" t="shared" si="12" ref="B103:I103">B101+B96</f>
        <v>0</v>
      </c>
      <c r="C103" s="21">
        <f t="shared" si="12"/>
        <v>0</v>
      </c>
      <c r="D103" s="21">
        <f t="shared" si="12"/>
        <v>0</v>
      </c>
      <c r="E103" s="21">
        <f t="shared" si="12"/>
        <v>0</v>
      </c>
      <c r="F103" s="21">
        <f t="shared" si="12"/>
        <v>0</v>
      </c>
      <c r="G103" s="21">
        <f t="shared" si="12"/>
        <v>0</v>
      </c>
      <c r="H103" s="21">
        <f t="shared" si="12"/>
        <v>0</v>
      </c>
      <c r="I103" s="21">
        <f t="shared" si="12"/>
        <v>0</v>
      </c>
      <c r="J103" s="21">
        <f>J101+J96</f>
        <v>0</v>
      </c>
      <c r="K103" s="21">
        <f>K101+K96</f>
        <v>0</v>
      </c>
      <c r="L103" s="21">
        <v>0</v>
      </c>
      <c r="M103" s="21">
        <v>0</v>
      </c>
      <c r="N103" s="21">
        <v>0</v>
      </c>
      <c r="O103" s="21">
        <v>0</v>
      </c>
    </row>
    <row r="104" ht="15">
      <c r="A104" s="8" t="s">
        <v>61</v>
      </c>
    </row>
    <row r="105" ht="15">
      <c r="A105" s="8" t="str">
        <f>A53</f>
        <v>Data da última atualização: 25/01/2023</v>
      </c>
    </row>
    <row r="107" ht="71.25">
      <c r="A107" s="37" t="s">
        <v>63</v>
      </c>
    </row>
    <row r="143" ht="14.25">
      <c r="A143" t="s">
        <v>60</v>
      </c>
    </row>
  </sheetData>
  <sheetProtection selectLockedCells="1" selectUnlockedCells="1"/>
  <mergeCells count="15">
    <mergeCell ref="A56:O56"/>
    <mergeCell ref="A58:A59"/>
    <mergeCell ref="B58:B59"/>
    <mergeCell ref="C58:O58"/>
    <mergeCell ref="A92:O92"/>
    <mergeCell ref="A94:A95"/>
    <mergeCell ref="B94:B95"/>
    <mergeCell ref="C94:O94"/>
    <mergeCell ref="A2:E2"/>
    <mergeCell ref="F2:J2"/>
    <mergeCell ref="K2:O2"/>
    <mergeCell ref="A3:O3"/>
    <mergeCell ref="A5:A6"/>
    <mergeCell ref="B5:B6"/>
    <mergeCell ref="C5:O5"/>
  </mergeCells>
  <printOptions/>
  <pageMargins left="0.2362204724409449" right="0.2362204724409449" top="0.2755905511811024" bottom="0.7480314960629921" header="0" footer="0.31496062992125984"/>
  <pageSetup fitToHeight="0" fitToWidth="1" horizontalDpi="300" verticalDpi="300" orientation="portrait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clilson castro</dc:creator>
  <cp:keywords/>
  <dc:description/>
  <cp:lastModifiedBy>Marchel Bruno Souza Costa</cp:lastModifiedBy>
  <cp:lastPrinted>2023-01-25T14:59:58Z</cp:lastPrinted>
  <dcterms:created xsi:type="dcterms:W3CDTF">2022-05-05T17:39:36Z</dcterms:created>
  <dcterms:modified xsi:type="dcterms:W3CDTF">2023-01-25T15:00:17Z</dcterms:modified>
  <cp:category/>
  <cp:version/>
  <cp:contentType/>
  <cp:contentStatus/>
</cp:coreProperties>
</file>