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3/TRANSPARÊNCIA/6 -  ORDEM CRONOLÓGICA DE PAGAMENTO/12.Dezembro/"/>
    </mc:Choice>
  </mc:AlternateContent>
  <xr:revisionPtr revIDLastSave="1048" documentId="13_ncr:1_{F4B14A25-53C4-4335-BBDC-770EB106633A}" xr6:coauthVersionLast="47" xr6:coauthVersionMax="47" xr10:uidLastSave="{BA7A064F-866F-40C8-8A4A-9C0F67458A00}"/>
  <bookViews>
    <workbookView xWindow="-120" yWindow="-120" windowWidth="29040" windowHeight="15840" xr2:uid="{00000000-000D-0000-FFFF-FFFF00000000}"/>
  </bookViews>
  <sheets>
    <sheet name="Bens" sheetId="1" r:id="rId1"/>
    <sheet name="Locações" sheetId="2" r:id="rId2"/>
    <sheet name="Serviços" sheetId="3" r:id="rId3"/>
    <sheet name="Obras" sheetId="5" r:id="rId4"/>
  </sheets>
  <definedNames>
    <definedName name="_xlnm._FilterDatabase" localSheetId="0" hidden="1">Bens!$D$1:$D$29</definedName>
    <definedName name="_xlnm._FilterDatabase" localSheetId="1" hidden="1">Locações!$D$1:$D$25</definedName>
    <definedName name="_xlnm._FilterDatabase" localSheetId="3" hidden="1">Obras!$D$1:$D$14</definedName>
    <definedName name="_xlnm._FilterDatabase" localSheetId="2" hidden="1">Serviços!$D$1:$D$115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5" i="3" l="1"/>
  <c r="L103" i="3"/>
  <c r="L101" i="3"/>
  <c r="L98" i="3"/>
  <c r="L94" i="3"/>
  <c r="L88" i="3"/>
  <c r="L87" i="3"/>
  <c r="L86" i="3"/>
  <c r="L85" i="3"/>
  <c r="L84" i="3"/>
  <c r="L83" i="3"/>
  <c r="L93" i="3"/>
  <c r="L92" i="3"/>
  <c r="L90" i="3"/>
  <c r="L89" i="3"/>
  <c r="L18" i="1"/>
  <c r="L17" i="1"/>
  <c r="L82" i="3"/>
  <c r="L80" i="3"/>
  <c r="L79" i="3"/>
  <c r="L8" i="5"/>
  <c r="L77" i="3"/>
  <c r="L76" i="3"/>
  <c r="L75" i="3"/>
  <c r="L74" i="3"/>
  <c r="L73" i="3"/>
  <c r="L72" i="3"/>
  <c r="L71" i="3"/>
  <c r="L70" i="3"/>
  <c r="L68" i="3"/>
  <c r="L69" i="3"/>
  <c r="L7" i="5"/>
  <c r="L65" i="3"/>
  <c r="L64" i="3"/>
  <c r="L63" i="3"/>
  <c r="L14" i="1"/>
  <c r="L62" i="3"/>
  <c r="L61" i="3"/>
  <c r="L60" i="3"/>
  <c r="L59" i="3"/>
  <c r="L58" i="3"/>
  <c r="L57" i="3"/>
  <c r="L55" i="3"/>
  <c r="L54" i="3"/>
  <c r="L9" i="1"/>
  <c r="L18" i="2"/>
  <c r="L50" i="3"/>
  <c r="L17" i="2"/>
  <c r="L16" i="2"/>
  <c r="L48" i="3"/>
  <c r="L47" i="3"/>
  <c r="L46" i="3"/>
  <c r="L45" i="3"/>
  <c r="L44" i="3"/>
  <c r="L43" i="3"/>
  <c r="L15" i="2"/>
  <c r="L42" i="3"/>
  <c r="L13" i="2"/>
  <c r="L41" i="3"/>
  <c r="L40" i="3"/>
  <c r="L39" i="3"/>
  <c r="L38" i="3"/>
  <c r="L37" i="3"/>
  <c r="L36" i="3"/>
  <c r="L35" i="3"/>
  <c r="L34" i="3"/>
  <c r="L11" i="2"/>
  <c r="L33" i="3"/>
  <c r="L32" i="3"/>
  <c r="L10" i="2"/>
  <c r="L30" i="3"/>
  <c r="L28" i="3"/>
  <c r="L26" i="3"/>
  <c r="L25" i="3"/>
  <c r="L24" i="3"/>
  <c r="L7" i="1"/>
  <c r="L9" i="2"/>
  <c r="L22" i="3"/>
  <c r="L21" i="3"/>
  <c r="L20" i="3"/>
  <c r="L19" i="3"/>
  <c r="L18" i="3"/>
  <c r="L17" i="3"/>
  <c r="L16" i="3"/>
  <c r="L8" i="2"/>
  <c r="L7" i="2"/>
  <c r="L15" i="3"/>
  <c r="L14" i="3"/>
  <c r="L13" i="3"/>
  <c r="L12" i="3"/>
  <c r="L11" i="3"/>
  <c r="L7" i="3"/>
  <c r="L10" i="3"/>
  <c r="A10" i="5"/>
  <c r="A111" i="3"/>
  <c r="A21" i="2"/>
  <c r="A2" i="5"/>
  <c r="A2" i="3"/>
  <c r="A2" i="2"/>
</calcChain>
</file>

<file path=xl/sharedStrings.xml><?xml version="1.0" encoding="utf-8"?>
<sst xmlns="http://schemas.openxmlformats.org/spreadsheetml/2006/main" count="1023" uniqueCount="579">
  <si>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</si>
  <si>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</si>
  <si>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</si>
  <si>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</si>
  <si>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</si>
  <si>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</si>
  <si>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</si>
  <si>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</si>
  <si>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</si>
  <si>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</si>
  <si>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</si>
  <si>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</si>
  <si>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</si>
  <si>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</si>
  <si>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</si>
  <si>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</si>
  <si>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</si>
  <si>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</si>
  <si>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</si>
  <si>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</si>
  <si>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</si>
  <si>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</si>
  <si>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DEZEMBRO</t>
  </si>
  <si>
    <t>DEZEMBRO/2023</t>
  </si>
  <si>
    <t>NOVEMBRO</t>
  </si>
  <si>
    <t>SENCINET BRASIL SERVICOS DE TELECOMUNICACOES LTDA</t>
  </si>
  <si>
    <t>Liquidação da NE nº 2022NE0001465 - Ref. a pagamento dos serviços de comunicação (C.A. n.º 013/2021 - MP/PGJ - 2º T.A.), conforme NF-e nº 12194 e SEI 2023.022868.</t>
  </si>
  <si>
    <t>12194/2023</t>
  </si>
  <si>
    <t>3876/2023</t>
  </si>
  <si>
    <t>2023.022868</t>
  </si>
  <si>
    <t xml:space="preserve"> FUNDO DE MODERNIZAÇÃO E REAPARELHAMENTO DO PODER JUDICIARIO ESTADUAL</t>
  </si>
  <si>
    <t>Ref. a Pagamento de Cessão Onerosa de espaços do Tribunal de Justiça do Amazonas, referente mês de NOVEMBRO/2023, conforme documentos presentes no PI-SEI 2023.026583.</t>
  </si>
  <si>
    <t>Memorando n° 235/2023</t>
  </si>
  <si>
    <t>4227/2023</t>
  </si>
  <si>
    <t>2023.026583</t>
  </si>
  <si>
    <t>Ref. a Pagamento de Cessão Onerosa de espaços do Tribunal de Justiça do Amazonas, referente mês de DEZEMBRO/2023, conforme documentos presentes no PI-SEI 2023.026587.</t>
  </si>
  <si>
    <t>Memorando n° 236/2023</t>
  </si>
  <si>
    <t>4228/2023</t>
  </si>
  <si>
    <t>2023.026587</t>
  </si>
  <si>
    <t xml:space="preserve"> OCA VIAGENS E TURISMO DA AMAZONIA LIMITADA</t>
  </si>
  <si>
    <t>Ref. a a emissão, reserva e remarcação de passagens aéreas, em  SETEMBRO/2023,  C.A. N.º 016/2022 MP/PGJ, conforme Fatura n° 59133 e SEI 2023.023162.</t>
  </si>
  <si>
    <t>2023.023162</t>
  </si>
  <si>
    <t>Fatura n° 59133</t>
  </si>
  <si>
    <t>4229/2023</t>
  </si>
  <si>
    <t xml:space="preserve"> SIDI SERVIÇOS DE COMUNICAÇAO LTDA  ME</t>
  </si>
  <si>
    <t>Liquidação da NE nº 2023NE0000441 - Ref. a serviço de conectividade ponto a ponto, em fibra óptica, através de conexão entre redes de dados nas pontas A e B, conforme NF-e nº 15982 (002/2020-MP/PGJ - 1ºTA) e demais documentos do PI-SEI 2023.025645.</t>
  </si>
  <si>
    <t>2023.025645</t>
  </si>
  <si>
    <t>15982/2023</t>
  </si>
  <si>
    <t>4230/2023</t>
  </si>
  <si>
    <t>Liquidação da NE nº 2023NE0000441 - Ref. a serviço de conectividade ponto a ponto, ref. a NOVEMBRO/2023 (002/2020-MP/PGJ - 1ºTA) conforme NF-e nº 16339 e SEI 2023.027483.</t>
  </si>
  <si>
    <t>2023.027483</t>
  </si>
  <si>
    <t>16339/2023</t>
  </si>
  <si>
    <t>4405/2023</t>
  </si>
  <si>
    <t xml:space="preserve"> SENCINET BRASIL SERVICOS DE TELECOMUNICACOES LTDA</t>
  </si>
  <si>
    <t>Liquidação da NE nº 2023NE0001313 - Referente aos serviços de comunicação vsat banda Ku referente aos serviços de remanejamento prestados em Outubro de 2023, descritos na NF-e nº 12355 e demais documentos no PI-SEI 2023.025969</t>
  </si>
  <si>
    <t>2023.025969</t>
  </si>
  <si>
    <t>12355/2023</t>
  </si>
  <si>
    <t>4245/2023</t>
  </si>
  <si>
    <t>Liquidação da NE nº 2023NE0000029 - Ref. a Serv. Comunicação de Dados e Circuito Dedicado de Com.Dados, em Outubro de 2023 (022/2021 - MP/PGJ - 3ª TA), descritos na NF-e nº 8035e SEI 2023.025951. (2/2)</t>
  </si>
  <si>
    <t>2023.025951</t>
  </si>
  <si>
    <t>8035/2023</t>
  </si>
  <si>
    <t>4250/2023</t>
  </si>
  <si>
    <t>Liquidação da NE nº 2022NE0000076 - Ref. a Serv. de Locação de equipamentos para links de comunicação, em Outubro de 2023 (022/2021 - MP/PGJ - 3ª TA), descritos na NF-e nº 17917  e SEI 2023.025951. (1/2)</t>
  </si>
  <si>
    <t>4251/2023</t>
  </si>
  <si>
    <t>Liquidação da NE nº 2023NE0001916 - Ref. a Serv. de Locação de equipamentos para links de comunicação, em Outubro de 2023 (022/2021 - MP/PGJ - 3ª TA), descritos na NF-e nº 17917  e SEI 2023.025951. (2/2)</t>
  </si>
  <si>
    <t>Liquidação da NE nº 2022NE0000075 - Ref. a Serv. Comunicação de Dados e Circuito Dedicado de Com.Dados, em Outubro de 2023 (022/2021 - MP/PGJ - 3ª TA), descritos na NF-e nº 8035e SEI 2023.025951. (1/2)</t>
  </si>
  <si>
    <t>4247/2023</t>
  </si>
  <si>
    <t>Fatura n° 17917</t>
  </si>
  <si>
    <t>4252/2023</t>
  </si>
  <si>
    <t xml:space="preserve"> SOFTPLAN PLANEJAMENTO E SISTEMAS LTDA</t>
  </si>
  <si>
    <t>Liquidação da NE nº 2023NE0000084 - Ref. a Serviço de Garantia de Evolução Tecnológica e Funcional - GETF, junho de 2023 (019/2021 - MP/PGJ), descritos na NF-e nº 572858 e SEI 2023.016905.</t>
  </si>
  <si>
    <t>2023.016905</t>
  </si>
  <si>
    <t>572858/2023</t>
  </si>
  <si>
    <t>4256/2023</t>
  </si>
  <si>
    <t>Liquidação da NE nº 2023NE0000084 - Ref. a Prestação de Serviço de Garantia de Evolução Tecnológica e Funcional - GETF, 01/09/2023 a 11/09/2023, (019/2021 – MP/PGJ) conforme NFS-e n° 603377 e SEI 2023.024997.</t>
  </si>
  <si>
    <t>2023.024997</t>
  </si>
  <si>
    <t>603377/2023</t>
  </si>
  <si>
    <t>4257/2023</t>
  </si>
  <si>
    <t>Liquidação da NE nº 2022NE0001512 - Ref. a serv. sob demanda, correspondentes ao Ciclo 2022-3 - Parte 2, (01/07/2022 a 30/09/2022) conforme NFS-e n° 554565 e demais documentos no PI-SEI 2023.012652.</t>
  </si>
  <si>
    <t>2023.012652</t>
  </si>
  <si>
    <t>554565/2023</t>
  </si>
  <si>
    <t xml:space="preserve">4258/2023 </t>
  </si>
  <si>
    <t>Liquidação da NE nº 2023NE0001835 - Ref. a Prestação de serviços de Sustentação, período de 12/09/2023 a 30/09/2023&amp;#8203; conf. NFS-e n° 603383 (019/2021 – MP/PGJ) e SEI 2023.025023.</t>
  </si>
  <si>
    <t>2023.025023</t>
  </si>
  <si>
    <t>603383/2023</t>
  </si>
  <si>
    <t>4259/2023</t>
  </si>
  <si>
    <t>Liquidação da NE nº 2023NE0001836 - Ref. a serviços sobre Infraestrutura, 12/09/2023 a 30/09/2023 (019/2021 – MP/PGJ), conforme NFS-e n° 603380 e SEI 2023.025008.</t>
  </si>
  <si>
    <t>2023.025008</t>
  </si>
  <si>
    <t>603380/2023</t>
  </si>
  <si>
    <t>4260/2023</t>
  </si>
  <si>
    <t>Liquidação da NE nº 2023NE0001835 - Ref. a Serviço de Garantia de Evolução Tecnológica e Funcional - GETF - 12/09/2023 a 30/09/2023 (C.A.019/2021 – MP/PGJ), conf. NFS-e n° 603381 e SEI 2023.025019.</t>
  </si>
  <si>
    <t>2023.025019</t>
  </si>
  <si>
    <t>603381/2023</t>
  </si>
  <si>
    <t>4261/2023</t>
  </si>
  <si>
    <t>Liquidação da NE nº 2023NE0000084 - Ref. a Serviço de Garantia de Evolução Tecnológica e Funcional - GETF - Agosto de 2023, conf. NFS-e n° 592484 (019/2021 – MP/PGJ) e SEI 2023.022065.</t>
  </si>
  <si>
    <t>2023.022065</t>
  </si>
  <si>
    <t>592484/2023</t>
  </si>
  <si>
    <t>4262/2023</t>
  </si>
  <si>
    <t>Liquidação da NE nº 2023NE0000746 - Ref. a prestação de serviços de provimento de circuitos terrestres, referente a Outubro/2023, C.A. 013/2023-MP/PGJ, conf. NFS-e 15983 e SEI 2023.025643.</t>
  </si>
  <si>
    <t>2023.025643</t>
  </si>
  <si>
    <t>15983/2023</t>
  </si>
  <si>
    <t>4263/2023</t>
  </si>
  <si>
    <t>Liquidação da NE nº 2023NE0000747 - Ref. a locação de equipamento de Rede (para circuitos via Terrestre (fibra optica e/ou rádio), Outubro/2023 -  C.A. 013/2023-MP/PGJ, conf. NFS-e 15983 e SEI 2023.025643.</t>
  </si>
  <si>
    <t>4272/2023</t>
  </si>
  <si>
    <t xml:space="preserve"> SOLUTI SOLUCOES EM NEGOCIOS INTELIGENTES LTDA</t>
  </si>
  <si>
    <t>Liquidação da NE nº 2023NE0001536 - Ref. a aquisição de Certificados Digitais, Tokens USB e visitas externas, para atender necessidades da PGJ/AM, conforme NF-e n° 15329 e SEI 2023.019424.</t>
  </si>
  <si>
    <t>2023.019424</t>
  </si>
  <si>
    <t>15329/2023</t>
  </si>
  <si>
    <t>4293/2023</t>
  </si>
  <si>
    <t>Liquidação da NE nº 2023NE0001536 - Ref. a aquisição de Certificados Digitais, Tokens USB e visitas externas, para atender necessidades da PGJ/AM, conf. NFS-e n° 703178 e SEI 2023.019424.</t>
  </si>
  <si>
    <t>703178/2023</t>
  </si>
  <si>
    <t>4294/2023</t>
  </si>
  <si>
    <t xml:space="preserve"> OI S.A.</t>
  </si>
  <si>
    <t>Liquidação da NE nº 2023NE0002030 - Ref. a Serviço Telefônico Fixo Comutado - STFC (C.A. n° 035/2018 – MP/PGJ - 6° T.A.) - referente a OUTUBRO/2023, conforme Fatura N° 300039332356 e SEI 2023.026412.</t>
  </si>
  <si>
    <t>2023.026412</t>
  </si>
  <si>
    <t>4296/2023</t>
  </si>
  <si>
    <t>Liquidação da NE nº 2023NE0002030 - Ref. a Serviço Telefônico Fixo Comutado - STFC, (C.A. n° 035/2018 – MP/PGJ - 6° T.A.) - referente a NOVEMBRO/2023, conforme Fatura N° 0300039335733 e SEI 2023.026406.</t>
  </si>
  <si>
    <t>2023.026406</t>
  </si>
  <si>
    <t>4298/2023</t>
  </si>
  <si>
    <t xml:space="preserve"> SAAE SERVICO AUTONOMO DE AGUA E ESGOTOS DE ITACOAT</t>
  </si>
  <si>
    <t>Liquidação da NE nº 2023NE0000006 - Ref. a Fornecimento de água potável para o prédio de Itacoatiara ref. a nov/23, CA. nº 005/2022-MP/PGJ, fatura agrupada corrigida N° 23074&amp;#8203;112023 e SEI 2023.026369.</t>
  </si>
  <si>
    <t>2023.026369</t>
  </si>
  <si>
    <t>4299/2023</t>
  </si>
  <si>
    <t xml:space="preserve"> GARTNER DO BRASIL SERVICOS DE PESQUISAS LTDA</t>
  </si>
  <si>
    <t>Liquidação da NE nº 2021NE0001920 - Ref. a serviços técnicos especializados de pesquisa e aconselhamento imparcial em Tecnologia da Informação (C.A. 034/2021 - MP/PGJ.), descritos na NF-e nº 0040517, Parcela 10/12 e SEI 2023.025520.</t>
  </si>
  <si>
    <t>2023.025520</t>
  </si>
  <si>
    <t>Fatura n° 300039332356</t>
  </si>
  <si>
    <t>Fatura n° 300039335733</t>
  </si>
  <si>
    <t>Fatura n° 2375386111</t>
  </si>
  <si>
    <t>40517/2023</t>
  </si>
  <si>
    <t>4302/2023</t>
  </si>
  <si>
    <t xml:space="preserve"> MANAUS AMBIENTAL S.A</t>
  </si>
  <si>
    <t>Liquidação da NE nº 2023NE0001014 - Ref. a abastecimento de água e esgotamento sanitário para a PGJ/MPAM, Outubro/2023, nos termos do CA nº 006/2023-MP/PGJ, conforme Fatura Agrupada nº 34980052023 e SEI 2023.026009.</t>
  </si>
  <si>
    <t>2023.026009</t>
  </si>
  <si>
    <t>Fatura n° 3498005</t>
  </si>
  <si>
    <t>4318/2023</t>
  </si>
  <si>
    <t xml:space="preserve"> VANIAS BATISTA MENDONÇA</t>
  </si>
  <si>
    <t>Liquidação da NE nº 2023NE0000015  - Ref. a Locação de imóveis localizados na Av. Humberto Calderaro Filho, Novembro/2023, (C.A. nº 033/2019-MP/PGJ), conf. Recibo de Aluguel s/nº e SEI 2023.027018.</t>
  </si>
  <si>
    <t>2023.027018</t>
  </si>
  <si>
    <t>Recibo n° 11/2023</t>
  </si>
  <si>
    <t>4326/2023</t>
  </si>
  <si>
    <t xml:space="preserve"> PREVILEMOS LTDA -  ADMINISTRADORA E CORRETORA DE SEGUROS</t>
  </si>
  <si>
    <t>Liquidação da NE nº 2023NE0001828  - Ref. a prestação de seguro coletivo contra acidentes pessoais para Residentes Jurídicos, novembro/2023, conforme  FATURA (SGM) Nº 252 (C.A. 007/2023-MP/PGJ) e SEI 2023.027300.</t>
  </si>
  <si>
    <t>2023.027300</t>
  </si>
  <si>
    <t>Fatura n° 252</t>
  </si>
  <si>
    <t>4331/2023</t>
  </si>
  <si>
    <t xml:space="preserve"> ECOSEGM E CONSULTORIA AMBIENTAL LTDA ME</t>
  </si>
  <si>
    <t>Liquidação da NE nº 2023NE0000712 - Ref. a serviços de análises laboratoriais da qualidade dos efluentes da  ETE, C.A. 003/2020 - 3° TA, ref. à 3ª medição (Agosto/2023), conf. NFS-e 3986e SEI 2023.026806.</t>
  </si>
  <si>
    <t>2023.026806</t>
  </si>
  <si>
    <t>3986/2023</t>
  </si>
  <si>
    <t>4332/2023</t>
  </si>
  <si>
    <t>Liquidação da NE nº 2023NE0002030 - Ref. a Serviço Telefônico Fixo Comutado - STFC, (C.A. n° 035/2018 – MP/PGJ - 6° T.A.) - referente a NOVEMBRO/2023, conforme Fatura N° 0300039335732 e SEI 2023.026413.</t>
  </si>
  <si>
    <t>2023.026413</t>
  </si>
  <si>
    <t>Fatura n° 300039335732</t>
  </si>
  <si>
    <t>4333/2023</t>
  </si>
  <si>
    <t xml:space="preserve"> GABRIEL AGUIAR DE LIMA</t>
  </si>
  <si>
    <t>Liquidação da NE nº 2023NE0000053 - Referente a Locação do imóvel em Manacapuru, mês Novembro/2023 (C.A. 031/2021-MP/PGJ), conforme Recibo s/nº e SEI 2023.027390.</t>
  </si>
  <si>
    <t>2023.027390</t>
  </si>
  <si>
    <t>4335/2023</t>
  </si>
  <si>
    <t xml:space="preserve"> JOSIELE SILVA DE SOUZA</t>
  </si>
  <si>
    <t>Liquidação da NE nº 2023NE0000072 - Ref. a Locação de imóvel localizado em Urucurituba, Novembro/2023, (C.T. nº 003/2023-MP/PGJ), conf. Recibo de Aluguel 11/2023 e SEI 2023.027207.</t>
  </si>
  <si>
    <t>2023.027207</t>
  </si>
  <si>
    <t>4336/2023</t>
  </si>
  <si>
    <t xml:space="preserve"> MOVLEADS AGENCIA DE MARKETING DIGITAL LTDA.</t>
  </si>
  <si>
    <t>Liquidação da NE nº 2023NE0000054 - Ref. a serviço de despesas de design gráfico, ref. a OUT/23, descritos na NF-e nº 282  (030/2022 - MP/PG) e SEI 2023.023901.</t>
  </si>
  <si>
    <t>2023.023901</t>
  </si>
  <si>
    <t>282/2023</t>
  </si>
  <si>
    <t>4337/2023</t>
  </si>
  <si>
    <t xml:space="preserve"> BMJ COMERCIAL E SERVICOS LTDA     </t>
  </si>
  <si>
    <t>Liquidação da NE n. 2023NE0001493 - Ref. a manutenção preventiva e corretiva, ref.  OUT/23, descritos na NF-e nº 416 (021/2023- MP/PGJ) e SEI 2023.025788.</t>
  </si>
  <si>
    <t>2023.025788</t>
  </si>
  <si>
    <t>416/2023</t>
  </si>
  <si>
    <t>4341/2023</t>
  </si>
  <si>
    <t>Liquidação da NE nº 2023NE0000084 - Ref.  a serviço de suporte de primeiro nível, período de 01/09/2023 a 11/09/2023, conforme NFS-e n° 603378 (C.A. 019/2021 – MP/PGJ) e SEI 2023.025002.</t>
  </si>
  <si>
    <t>2023.025002</t>
  </si>
  <si>
    <t>603378/2023</t>
  </si>
  <si>
    <t>4342/2023</t>
  </si>
  <si>
    <t>Liquidação da NE nº 2023NE0001835 - Ref. a Serviço de Suporte de Primeiro Nível, período de 12/09/2023 a 30/09/2023, conforme NFS-e n° 603382  (019/2021 – MP/PGJ) e SEI 2023.025029.</t>
  </si>
  <si>
    <t>2023.025029</t>
  </si>
  <si>
    <t>603382/2023</t>
  </si>
  <si>
    <t>4343/2023</t>
  </si>
  <si>
    <t>Liquidação da NE nº 2023NE0000032 - Ref. a  Serviço de infraestrutura,  período de 01/09/2023 a 11/09/2023, conforme NFS-e n° 603379  (C.A. 019/2021 – MP/PGJ) e SEI 2023.025006.</t>
  </si>
  <si>
    <t>2023.025006</t>
  </si>
  <si>
    <t>603379/2023</t>
  </si>
  <si>
    <t>4344/2023</t>
  </si>
  <si>
    <t>Liquidação da NE nº 2023NE0000084 - Ref. a  Serviço de Sustentação, correspondente ao período de 01/09/2023 a 11/09/2023, conf.NFS-e n° 603376 (C.A. 019/2021 – MP/PGJ) e SEI 2023.025000.</t>
  </si>
  <si>
    <t>2023.025000</t>
  </si>
  <si>
    <t>603376/2023</t>
  </si>
  <si>
    <t>4345/2023</t>
  </si>
  <si>
    <t>Liquidação da NE nº 2022NE0001465 - Ref. a  serviços de comunicação vsat banda Ku, (C.A.013/2021-MP/PGJ - 2ª TA), ref. a Novembro de 2023, descritos na NF-e nº 008105 e demais documentos no PI-SEI 2023.027329.</t>
  </si>
  <si>
    <t>2023.027329</t>
  </si>
  <si>
    <t>8105/2023</t>
  </si>
  <si>
    <t>4350/2023</t>
  </si>
  <si>
    <t>Liquidação da NE nº 2022NE0001465 - Ref. a  serviços de comunicação vsat banda Ku, (C.A.013/2021-MP/PGJ - 2ª TA), ref. a Novembro de 2023, descritos na NF-e nº 12428 e demais documentos no PI-SEI 2023.027329.</t>
  </si>
  <si>
    <t>12428/2023</t>
  </si>
  <si>
    <t>4351/2023</t>
  </si>
  <si>
    <t>Liquidação da NE nº 2022NE0001464 - Ref. a  serviços de comunicação vsat banda Ku, (º 013/2021-MP/PGJ - 2ª TA), ref. a Novembro de 2023, descritos na NF-e nº 017990 e SEI 2023.027329. 1/2</t>
  </si>
  <si>
    <t>Fatura n° 17990</t>
  </si>
  <si>
    <t>4352/2023</t>
  </si>
  <si>
    <t>Liquidação da NE nº 2023NE0001495 - Ref. a  serviços de comunicação vsat banda Ku, (º 013/2021-MP/PGJ - 2ª TA), ref. a Novembro de 2023, descritos na NF-e nº 017990 e SEI 2023.027329. 2/2</t>
  </si>
  <si>
    <t>4355/2023</t>
  </si>
  <si>
    <t>Liquidação da NE nº 2023NE0001917 - Ref. a  serviços de comunicação vsat banda Ku, (º 022/2021-MP/PGJ - 3ª T.A.), ref. a Novembro de 2023, descritos na NF-e nº 008106 e SEI 2023.027331.</t>
  </si>
  <si>
    <t>2023.027331</t>
  </si>
  <si>
    <t>8106/2023</t>
  </si>
  <si>
    <t>4356/2023</t>
  </si>
  <si>
    <t>Liquidação da NE nº 2023NE0001916 - Ref. a  serviços de comunicação vsat banda Ku, (º 022/2021-MP/PGJ - 3ª T.A.), ref. a Novembro de 2023, descritos na NF-e nº 017991 e SEI 2023.027331.</t>
  </si>
  <si>
    <t>Fatura n° 17991</t>
  </si>
  <si>
    <t>4357/2023</t>
  </si>
  <si>
    <t xml:space="preserve"> BMJ COMERCIAL E SERVICOS LTDA         </t>
  </si>
  <si>
    <t>Liquidação da NE nº 2023NE0001492 - Ref. a manutenção preventiva e corretiva, ref.  OUT/23, descritos na NF-e nº 415 (021/2023- MP/PGJ) e SEI 2023.025787.</t>
  </si>
  <si>
    <t>2023.025787</t>
  </si>
  <si>
    <t>415/2023</t>
  </si>
  <si>
    <t>4363/2023</t>
  </si>
  <si>
    <t>Liquidação da NE nº 2023NE0001836 - Ref. a serviços sobre a infraestrutura (C.A. n° 019/2021 – MP/PGJ) – referente a OUTUBRO/2023, conforme NFS-e n° 612107 e SEI 2023.026398.</t>
  </si>
  <si>
    <t>2023.026398</t>
  </si>
  <si>
    <t>612107/2023</t>
  </si>
  <si>
    <t>4364/2023</t>
  </si>
  <si>
    <t>Liquidação da NE nº 2023NE0001835 - Prestação de serviço de suporte de primeiro nível (C.A. n° 019/2021 – MP/PGJ) – referente a OUTUBRO/2023, conforme NFS-e n° 612106 e demais documentos no PI-SEI 2023.026393.</t>
  </si>
  <si>
    <t>2023.026393</t>
  </si>
  <si>
    <t>612106/2023</t>
  </si>
  <si>
    <t>4365/2023</t>
  </si>
  <si>
    <t>Liquidação da NE nº 2023NE0001835 - Prestação de serviço de Sustentação (C.A. n° 019/2021 – MP/PGJ) – referente a OUTUBRO/2023, conforme NFS-e n° 612104 e demais documentos no PI-SEI 2023.026389.</t>
  </si>
  <si>
    <t>2023.026389</t>
  </si>
  <si>
    <t>612104/2023</t>
  </si>
  <si>
    <t>4366/2023</t>
  </si>
  <si>
    <t>Liquidação da NE nº 2023NE0001835 - Prestação de serviço de garantia de evolução tecnológica e funcional (C.A. n° 019/2021 – MP/PGJ) – referente a OUTUBRO/2023, conforme NFS-e n° 612105 e demais documentos no PI-SEI 2023.026391.</t>
  </si>
  <si>
    <t>2023.026391</t>
  </si>
  <si>
    <t>612105/2023</t>
  </si>
  <si>
    <t>4367/2023</t>
  </si>
  <si>
    <t>Liquidação da NE nº 2023NE0000054 - Ref. a serviço de despesas de design gráfico, descritos na NF-e nº 282  (030/2022 - MP/PG) referente ao período de 23/10/2023 a 23/11/2023, conforme NF-e nº 322 e demais documentos no PI-SEI 2023.026671.</t>
  </si>
  <si>
    <t>2023.026671</t>
  </si>
  <si>
    <t>322/2023</t>
  </si>
  <si>
    <t>4370/2023</t>
  </si>
  <si>
    <t>Liquidação da NE nº 2023NE0002510 - Ref. a serviço de despesas de design gráfico, descritos na NF-e nº 282  (030/2022 - MP/PG) referente ao período de 23/10/2023 a 23/11/2023, conforme NF-e nº 322 e demais documentos no PI-SEI 2023.026671. 2/2</t>
  </si>
  <si>
    <t>4371/2023</t>
  </si>
  <si>
    <t xml:space="preserve"> ALVES LIRA LTDA</t>
  </si>
  <si>
    <t>Liquidação da NE nº 2023NE0000043 - Ref. a Locação de imóvel, em NOVEMBRO/2023,  CA nº 016/2020-MP/PGJ, conforme Atesto 145 (1207143) e SEI 2023.027375.</t>
  </si>
  <si>
    <t>2023.027375</t>
  </si>
  <si>
    <t>4372/2023</t>
  </si>
  <si>
    <t xml:space="preserve"> SAMUEL MENDES DA SILVA</t>
  </si>
  <si>
    <t>Liquidação da NE nº 2023NE0000468 - Ref. a Locação de imóvel, em NOVEMBRO/2023,  CA nº 004/2021-MP/PGJ e demais documentos do PI-SEI 2023.027210.</t>
  </si>
  <si>
    <t>2023.027210</t>
  </si>
  <si>
    <t>4373/2023</t>
  </si>
  <si>
    <t>Liquidação da NE nº 2023NE0002030 - Ref. a Serviço Telefônico Fixo Comutado - STFC ( C.A. n° 035/2018 – MP/PGJ - 6° T.A.) - referente a OUTUBRO/2023, conforme Fatura N° 300039332357 e SEI 2023.026406.</t>
  </si>
  <si>
    <t>Fatura n° 300039332357</t>
  </si>
  <si>
    <t>2023.026407</t>
  </si>
  <si>
    <t xml:space="preserve"> COENCIL EMPREENDIMENTOS IMOBILIÁRIOS LTDA</t>
  </si>
  <si>
    <t xml:space="preserve">Liquidação da NE nº 2023NE0001878 - Ref. a Locação de imóve localizado na Av. Jornalista Umberto Calderaro Filho, mês de Novembro/2023 (C.A. 032/2018-MP/PGJ 3° T.A), conforme Recibo de Aluguel N° 062/2023-MP/PGJ e SEI 2023.027013. </t>
  </si>
  <si>
    <t>2023.027013</t>
  </si>
  <si>
    <t>Recibo n° 63/2023</t>
  </si>
  <si>
    <t>4389/2023</t>
  </si>
  <si>
    <t xml:space="preserve"> BETEL MÓVEIS EIRELLI</t>
  </si>
  <si>
    <t>Liquidação da NE nº 2023NE0002069 - Ref. a  Aquisição de material de mobiliário, para suprir as necessidades da Promotoria de Labréa, (Tombo: 22631 a 22643) - Conforme a NF- e N° 191 e SEI 2023.027348</t>
  </si>
  <si>
    <t>2023.027348</t>
  </si>
  <si>
    <t>191/2023</t>
  </si>
  <si>
    <t>4394/2023</t>
  </si>
  <si>
    <t xml:space="preserve"> F N DE ALMEIDA EPP</t>
  </si>
  <si>
    <t>Liquidação da NE nº 2023NE0002256 - Ref. a mobiliário em geral (Tombo 22675 a 22685) - Conforme a NF-e N° 1801 e SEI 2023.027387.</t>
  </si>
  <si>
    <t>2023.027387</t>
  </si>
  <si>
    <t>1801/2023</t>
  </si>
  <si>
    <t>4395/2023</t>
  </si>
  <si>
    <t>V R P DE OLIVEIRA COMERCIO E REPRESENTACAO DE EQUIPAMENTO MEDICO-HOSPITALAR LTDA</t>
  </si>
  <si>
    <t>Liquidação da NE nº 2023NE0001870 - Ref. a Aquisição de Equipamentos para áudio, foto e vídeo (Tombo 22686 a 22687) - Conforme NF-e N° 257 e SEI 2023.027409.</t>
  </si>
  <si>
    <t>2023.027409</t>
  </si>
  <si>
    <t>257/2023</t>
  </si>
  <si>
    <t>4396/2023</t>
  </si>
  <si>
    <t>Liquidação da NE nº 2023NE0002189 - Ref. a Aquisição de Smart TV (Tombo 22688) - Conforme NF-e N° 256 e SEI 2023.027403.</t>
  </si>
  <si>
    <t>2023.027403</t>
  </si>
  <si>
    <t>256/2023</t>
  </si>
  <si>
    <t>4397/2023</t>
  </si>
  <si>
    <t xml:space="preserve"> QUALY NUTRI SERVICOS DE ALIMENTACAO LTDA</t>
  </si>
  <si>
    <t>Liquidação da NE nº 2023NE0002414 - Ref. a Contratação de Serviço de Bufê (estilo Coffee Break), descritos na NF-e nº 598 e SEI 2023.027069.</t>
  </si>
  <si>
    <t>2023.027069</t>
  </si>
  <si>
    <t>598/2023</t>
  </si>
  <si>
    <t>4399/2023</t>
  </si>
  <si>
    <t>4374/2023</t>
  </si>
  <si>
    <t>Liquidação da NE nº 2023NE0002537 - Ref. a Aquisição de serviços de Buffet, conforme NF-e n° 603 e demais documentos no PI-SEI 2023.026992.</t>
  </si>
  <si>
    <t>2023.026992</t>
  </si>
  <si>
    <t>603/2023</t>
  </si>
  <si>
    <t>4401/2023</t>
  </si>
  <si>
    <t>Liquidação da NE nº 2022NE0002188 - Ref.a serviços de acesso dedicado à Internet com proteção (Anti-DDoS), conforme Fatura N° 0300039334294 (C.A. 032/2021-MP/PGJ - 1º TA) e SEI 2023.026422. 1/2</t>
  </si>
  <si>
    <t>2023.026422</t>
  </si>
  <si>
    <t>Fatura n° 300039334294</t>
  </si>
  <si>
    <t>4403/2023</t>
  </si>
  <si>
    <t>Liquidação da NE nº 2023NE0000038 - Ref.a serviços de acesso dedicado à Internet com proteção (Anti-DDoS), conforme Fatura N° 0300039334294 (C.A. 032/2021-MP/PGJ - 1º TA) e SEI 2023.026422. 2/2</t>
  </si>
  <si>
    <t>4404/2023</t>
  </si>
  <si>
    <t>Liquidação da NE nº 2023NE0002177 - Ref. a serviços de provimento de circuitos terrestres de transmissão de dados, referente a OUTUBRO/2023, conforme NFS-e n° 16340  ( 013/2023-MP/PGJ - 1º T.A.) e SEI 2023.027484. 1/2</t>
  </si>
  <si>
    <t>2023.027484</t>
  </si>
  <si>
    <t>16340/2023</t>
  </si>
  <si>
    <t>4408/2023</t>
  </si>
  <si>
    <t>Liquidação da NE nº 2023NE0002178 - Ref. a serviços de provimento de circuitos terrestres de transmissão de dados, referente a OUTUBRO/2023, conforme NFS-e n° 16340  ( 013/2023-MP/PGJ - 1º T.A.) e SEI 2023.027484. 2/2</t>
  </si>
  <si>
    <t>4411/2023</t>
  </si>
  <si>
    <t>Liquidação da NE nº 2023NE0000712 - Ref. a serviços de análises laboratoriais da qualidade dos efluentes da Estação de Tratamento de Esgotos – ETE, C.A. 003/2023,  6ª medição - NOVEMBRO/2023 conf. NFS-e 4000 e SEI 2023.027195.</t>
  </si>
  <si>
    <t>2023.027195</t>
  </si>
  <si>
    <t>4000/2023</t>
  </si>
  <si>
    <t>4418/2023</t>
  </si>
  <si>
    <t>Liquidação da NE nº 2023NE0000712 - Ref. a serviços de análises laboratoriais da qualidade dos efluentes da Estação de Tratamento de Esgotos – ETE, C.A. 003/2023,  5ª medição - SETEMBRO/2023 conforme NFS-e 3987 e SEI 2023.026808.</t>
  </si>
  <si>
    <t>2023.026808</t>
  </si>
  <si>
    <t>3987/2023</t>
  </si>
  <si>
    <t>4419/2023</t>
  </si>
  <si>
    <t xml:space="preserve"> SERVIX INFORMÁTICA LTDA</t>
  </si>
  <si>
    <t>Liquidação da NE nº 2023NE0000253 - Ref. a serviços de solução de firewall de próxima geração em alta disponibilidade  (C.A.º 004/2023-MP/PGJ), no período de Outubro de 2023, descritos na NF-e nº 028 e SEI 2023.027227.</t>
  </si>
  <si>
    <t>2023.027227</t>
  </si>
  <si>
    <t>28/2023</t>
  </si>
  <si>
    <t>4421/2023</t>
  </si>
  <si>
    <t>4420/2023</t>
  </si>
  <si>
    <t>Liquidação da NE nº 2023NE0000253 - Ref. a SERVIÇO DE MONITORAMENTO DA SOLUÇÃO.  (C.A.º 004/2023-MP/PGJ), no período de Outubro de 2023, descritos na NF-e nº 029 e SEI 2023.027227.</t>
  </si>
  <si>
    <t>29/2023</t>
  </si>
  <si>
    <t>Liquidação da NE nº 2021NE0001920 -  Ref. a serviços técnicos especializados de pesquisa e aconselhamento imparcial em Tecnologia da Informação, no período NOVEMRO/2023, descritos na NF-e nº 40761 (034/2021-MP/PGJ) e SEI 2023.027546.</t>
  </si>
  <si>
    <t>2023.027546</t>
  </si>
  <si>
    <t>40761/2023</t>
  </si>
  <si>
    <t>4422/2023</t>
  </si>
  <si>
    <t>Liquidação da NE nº 2023NE0000712 - Ref. a serviços de análises laboratoriais da qualidade dos efluentes da Estação de Tratamento de Esgotos – ETE, C.A. 003/2023,  4ª medição - NOVEMBRO/2023 conf. NF-e nº 3988 e SEI 2023.026811.</t>
  </si>
  <si>
    <t>2023.026811</t>
  </si>
  <si>
    <t>3988/2023</t>
  </si>
  <si>
    <t>4423/2023</t>
  </si>
  <si>
    <t xml:space="preserve"> F ALVES DOS SANTOS JUNIOR</t>
  </si>
  <si>
    <t>Liquidação da NE nº 2023NE0001494 - Ref. a ao fornecimento e distribuição de AGUA MINERAL 20LT (C.A. 022/2023 - MP/PGJ), conforme NF-e n° 1002 e -SEI 2023.027964.</t>
  </si>
  <si>
    <t>1002/2023</t>
  </si>
  <si>
    <t>4424/2023</t>
  </si>
  <si>
    <t>2023.027964</t>
  </si>
  <si>
    <t>Liquidação da NE nº 2023NE0001884 - Ref. a aquisição de condicionadores de ar  (TOMBO: 22593 e 19572) - conforme NF-e n° 988 e SEI 2023.027752.</t>
  </si>
  <si>
    <t>2023.027752</t>
  </si>
  <si>
    <t>988/2023</t>
  </si>
  <si>
    <t>4427/2023</t>
  </si>
  <si>
    <t xml:space="preserve"> 3S INFORMATICA LTDA</t>
  </si>
  <si>
    <t>Liquidação da NE nº 2023NE0001999 - Ref. a Aquisição de equipamentos 8 (oito) IMPRESSORAS MULTIFUNCIONAL LASER MONO LEXMARK MX522ADH (tombo: 22594 a 22601) conforme NF-e n° 3472 e demais documentos no PI-SEI 2023.027395.</t>
  </si>
  <si>
    <t>2023.027395</t>
  </si>
  <si>
    <t>3472/2023</t>
  </si>
  <si>
    <t>4428/2023</t>
  </si>
  <si>
    <t xml:space="preserve"> V R P DE OLIVEIRA COMERCIO E REPRESENTACAO DE EQUIPAMENTO MEDICO-HOSPITALAR LTDA</t>
  </si>
  <si>
    <t>Liquidação da NE nº 2023NE0002174 - Ref. a Aquisição de mobiliário em geral (TOMBO 22000), descritos na NF-e nº 288 e SEI 2023.027859.</t>
  </si>
  <si>
    <t>2023.027859</t>
  </si>
  <si>
    <t>288/2023</t>
  </si>
  <si>
    <t>4432/2023</t>
  </si>
  <si>
    <t xml:space="preserve"> PRODAM PROCESSAMENTO DE DADOS AMAZONAS SA</t>
  </si>
  <si>
    <t>Liquidação da NE nº 2023NE0000270 - Ref. a Serviços de execução de Sistema Prodam RH no mês de AGOSTO/2023, conf. NFS-e n° 40021 (C.A.  003/2019- 5° T.A. MP/PGJ ) e SEI 2023.019860.</t>
  </si>
  <si>
    <t>2023.019860</t>
  </si>
  <si>
    <t>40021/2023</t>
  </si>
  <si>
    <t>4434/2023</t>
  </si>
  <si>
    <t xml:space="preserve"> NINE PRO - EIRELI</t>
  </si>
  <si>
    <t>Liquidação da NE nº 2023NE0002372 - Ref. a serviços gráficos, reprografia, encadernação e confecção de materiais, conforme NFS-e n° 608 e SEI 2023.025638.</t>
  </si>
  <si>
    <t>2023.025638</t>
  </si>
  <si>
    <t>608/2023</t>
  </si>
  <si>
    <t>4435/2023</t>
  </si>
  <si>
    <t>Liquidação da NE nº 2023NE0001314 - Ref. a Serviços de execução do Sistema AJURI, ref. a NOVEMBRO/2023, conf. NFS-e n° 41956 (C.A. 012/2021-MP/PGJ) e SEI 2023.027246.</t>
  </si>
  <si>
    <t>2023.027246</t>
  </si>
  <si>
    <t>41956/2023</t>
  </si>
  <si>
    <t>4436/2023</t>
  </si>
  <si>
    <t xml:space="preserve"> S G R H SER DE GESTAO DE RECURSOS HUM E CONT LTDA</t>
  </si>
  <si>
    <t>Liquidação da NE nº 2022NE0002479 - Ref. a 4ª Medição  - Prestação de serviços de Reforma da Comarca de Anori/AM - C.A. 035/2022- MPAM/PGJ, conforme NFS-e de n° 300 e demais documentos do PI-EI nº 2023.025258.</t>
  </si>
  <si>
    <t>2023.025258</t>
  </si>
  <si>
    <t>300/2023</t>
  </si>
  <si>
    <t>4442/2023</t>
  </si>
  <si>
    <t>Liquidação da NE nº 2023NE0001917 - Prest. Serv. Comunicação de Dados e Circuito Dedicado de com Dados, C.A. n.º 022/2021-MP/PGJ, ref. a AGOSTO/2023, conforme NFS-e n° 007748 e SEI 2023.020599 (complemento do valor apresentado na informação 1197).</t>
  </si>
  <si>
    <t>2023.020599</t>
  </si>
  <si>
    <t>7748/2023</t>
  </si>
  <si>
    <t>4443/2023</t>
  </si>
  <si>
    <t>Liquidação da NE nº 2023NE0000084 - Ref. a Prestação de Serviço de Sustentação,(C.A. n° 019/2021 – MP/PGJ), ref. a JULHO/2023 conf. NFS-e n° 582197 e SEI 2023.019515 (complemento do valor apresentado na informação 1098).</t>
  </si>
  <si>
    <t>2023.019515</t>
  </si>
  <si>
    <t>582197/2023</t>
  </si>
  <si>
    <t>4444/2023</t>
  </si>
  <si>
    <t xml:space="preserve"> MARIA DA GLORIA DA SILVA CONRADO</t>
  </si>
  <si>
    <t>Liquidação da NE nº 2023NE0000444 - Ref. a Locação do imóvel, município de Eirunepé/AM, em novembro de 2023, C.A.  012/2023-MP/PGJ e SE 2023.027659.</t>
  </si>
  <si>
    <t>2023.027659</t>
  </si>
  <si>
    <t>4446/2023</t>
  </si>
  <si>
    <t>Liquidação da NE nº 2023NE0000818 - Ref. a emissão, reserva e remarcação de passagens aéreas, em  Agosto/2023,  C.A. N.º 016/2022 MP/PGJ, conforme Fatura n° 59102 e SEI 2023.022889.</t>
  </si>
  <si>
    <t>2023.022889</t>
  </si>
  <si>
    <t>Fatura nº 59102</t>
  </si>
  <si>
    <t>4447/2023</t>
  </si>
  <si>
    <t xml:space="preserve"> CASA NOVA ENGENHARIA E CONSULTORIA LTDA  ME</t>
  </si>
  <si>
    <t>Liquidação da NE nº 2023NE0000998 - Ref. a manutenção preventiva e corretiva da ETE - 5ª Medição, em NOVE/2023, descritos na NF-e nº 720 (C.A. 08/2021-MP/PGJ) e SEI 2023.027402.</t>
  </si>
  <si>
    <t>2023.027402</t>
  </si>
  <si>
    <t>720/2023</t>
  </si>
  <si>
    <t>4448/2023</t>
  </si>
  <si>
    <t xml:space="preserve"> ALFAMA COM E SERVIÇOS LTDA</t>
  </si>
  <si>
    <t>Liquidação da NE nº 2023NE0001913 - Ref. a serviços continuados de desinsetização, descupinização e desalojamento de pombos e morcegos, em Novembro/2023, descritos na NF-e nº 3343 (C.A. 024/2023 – MP/PGJ) e SEI 2023.027933.</t>
  </si>
  <si>
    <t>2023.027933</t>
  </si>
  <si>
    <t>3343/2023</t>
  </si>
  <si>
    <t>4455/2023</t>
  </si>
  <si>
    <t>Liquidação da NE nº 2023NE0000270 - Ref. a execução de Sistema Prodam RH no mês de SETEMBRO/2023 (C.A. 003/2019, conforme NF-e n° 40685 e SEI 2023.023931.</t>
  </si>
  <si>
    <t>2023.023931</t>
  </si>
  <si>
    <t>40685/2023</t>
  </si>
  <si>
    <t>4456/2023</t>
  </si>
  <si>
    <t>Liquidação da NE nº 2023NE0000270 - Ref. a execução de Sistema Prodam RH no mês de OUTUBRO/2023, conforme NF-e n° 41310 (C.A. 003/2019 - 5° T. A.) e SEI 2023.024881.</t>
  </si>
  <si>
    <t>2023.024881</t>
  </si>
  <si>
    <t>41310/2023</t>
  </si>
  <si>
    <t>4457/2023</t>
  </si>
  <si>
    <t>Liquidação da NE nº 2023NE0000270 - Ref. a execução do Sistema Prodam RH (CA 003/2019 - MP/PGK - 5° TA) referente a NOVEMBRO/2023, conforme NFS-e n° 41955 e SEI 2023.027341.</t>
  </si>
  <si>
    <t>2023.027341</t>
  </si>
  <si>
    <t>41955/2023</t>
  </si>
  <si>
    <t>4458/2023</t>
  </si>
  <si>
    <t xml:space="preserve"> LOGIC PRO SERVICOS DE TECNOLOGIA DA INFORMACAO LTDA</t>
  </si>
  <si>
    <t>Liquidação da NE nº 2023NE0000485 - Ref. a serviço de conectividade ponto a ponto, referente a Novembro de 2023, descritos na NF-e nº 37114 (C.A. 008/2023- MP/PGJ) e SEI 2023.027352.</t>
  </si>
  <si>
    <t>2023.027352</t>
  </si>
  <si>
    <t>37114/2023</t>
  </si>
  <si>
    <t>4459/2023</t>
  </si>
  <si>
    <t xml:space="preserve"> G REFRIGERAÇAO COM E SERV DE REFRIGERAÇAO LTDA  ME</t>
  </si>
  <si>
    <t>Liquidação da NE nº 2023NE0001553  - Ref. a prestação de serviços de manutenção preventiva e corretiva, ref. novembro/2023, conf. NFS-e nº 2967 (C.A. 1º T.A. 025/2022-MP/PGJ) e SEI 2023.027196.</t>
  </si>
  <si>
    <t>2023.027196</t>
  </si>
  <si>
    <t>2967/2023</t>
  </si>
  <si>
    <t>4460/2023</t>
  </si>
  <si>
    <t xml:space="preserve"> JF TECNOLOGIA LTDA - ME</t>
  </si>
  <si>
    <t>Liquidação da NE nº 2023NE0001221 - Ref. a serviços continuados de limpeza e conservação no mês de Novembro/2023, conf. contrato 010/2020 - 4º TA, NFS-e 5860 e SEI 2023.027481.</t>
  </si>
  <si>
    <t>2023.027481</t>
  </si>
  <si>
    <t>5860/2023</t>
  </si>
  <si>
    <t>4461/2023</t>
  </si>
  <si>
    <t xml:space="preserve"> TURIN CONSTRUCOES LTDA</t>
  </si>
  <si>
    <t>Liquidação da NE nº 2022NE0002480 - Referente a 4ª Medição da construção da edificação destinada a abrigar as Promotorias de Justiça da Comarca de Manacapuru/AM, conforme CA Nº 034/2022 - MPAM/PGJ, NFSe 153 e SEI 2023.027400.</t>
  </si>
  <si>
    <t>2023.027400</t>
  </si>
  <si>
    <t>153/2023</t>
  </si>
  <si>
    <t>4462/2023</t>
  </si>
  <si>
    <t xml:space="preserve"> EYES NWHERE SISTEMAS INTELIGENTES DE IMAGEM LTDA</t>
  </si>
  <si>
    <t>Liquidação da NE nº 2023NE0000034 Ref. a serviços de acesso dedicado à Internet com proteção contra ataques (C.A. 033/2021-MP/PGJ-1ª TA), novembro/2023, conforme NF-e nº 4346 e SEI 2023.027122.</t>
  </si>
  <si>
    <t>2023.027122</t>
  </si>
  <si>
    <t>4346/2023</t>
  </si>
  <si>
    <t>4463/2023</t>
  </si>
  <si>
    <t xml:space="preserve"> CITE ELETRODOMESTICOS LTDA</t>
  </si>
  <si>
    <t>Liquidação da NE nº 2023NE0001914 - Ref.Aquisição e instalação de condicionadores de ar 2 (duas) UND. SPLIT INVERTER 12.000 BTUS (tombo: 22664 e 22665) para atender as necessidades da PGJ, conforme DANF-e n° 156 e SEI 2023.027922.</t>
  </si>
  <si>
    <t>2023.027922</t>
  </si>
  <si>
    <t>156/2023</t>
  </si>
  <si>
    <t>4465/2023</t>
  </si>
  <si>
    <t xml:space="preserve"> TRIVALE INSTITUICAO DE PAGAMENTO LTDA</t>
  </si>
  <si>
    <t>Liquidação da NE nº 2023NE0001523 Ref.a serviço de gerenciamento e fornecimento de vale-alimentação no mês de Novembro/2023 (C.A. 015/2020 - MP/PGJ ), conforme NF-e nº 2185659  e SEI 2023.028153.</t>
  </si>
  <si>
    <t>2023.028153</t>
  </si>
  <si>
    <t>2185659/2023</t>
  </si>
  <si>
    <t>4466/2023</t>
  </si>
  <si>
    <t xml:space="preserve"> CERRADO VIAGENS LTDA</t>
  </si>
  <si>
    <t>Liquidação da NE nº 2023NE0001435 - Ref. a emissão, reserva e remarcação de bilhetes para voos nacionais, (C.A. N° 019/2022 - MP/PGJ), em Outubro/2023, conforme fatura N° 5126 e SEI 2023.025100.</t>
  </si>
  <si>
    <t>2023.025100</t>
  </si>
  <si>
    <t>Fatura nº 5126</t>
  </si>
  <si>
    <t>4467/2023</t>
  </si>
  <si>
    <t>Liquidação da NE nº 2023NE0001435  - Ref. a emissão, reserva e remarcação de bilhetes para voos nacionais, (C.A. N° 019/2022 - MP/PGJ), em Outubro/2023, conforme fatura N° 5033 e SEI 2023.025100.</t>
  </si>
  <si>
    <t>Fatura nº 5033</t>
  </si>
  <si>
    <t>4469/2023</t>
  </si>
  <si>
    <t>Liquidação da NE nº 2023NE0002705  - Ref. a emissão, reserva e remarcação de bilhetes para voos nacionais, (C.A. N° 019/2022 - MP/PGJ), em Outubro/2023, conforme fatura N° 5033 e SEI 2023.025100 (complemento do líquido).</t>
  </si>
  <si>
    <t>4470/2023</t>
  </si>
  <si>
    <t xml:space="preserve"> CONDOR S/A INDUSTRIA QUIMICA</t>
  </si>
  <si>
    <t>Liquidação da NE nº 2023NE0001653 - Ref. a aquisição de instrumentos de menor potencial ofensivo (Dispositivo Elétrico Incapacitante e spray de pimenta em forma de espuma) (TOMBO 19579 a 19593), conforme   NF-e nº 33613 e SEI 2023.027991.</t>
  </si>
  <si>
    <t>2023.027991</t>
  </si>
  <si>
    <t>33613/2023</t>
  </si>
  <si>
    <t>4477/2023</t>
  </si>
  <si>
    <t>Liquidação da NE nº 2023NE0001655 - Referente a treinamento em tecnologias não letais, conforme NF-e nº 50471 e demais documentos no PI-SEI 2023.027991.</t>
  </si>
  <si>
    <t>50471/2023</t>
  </si>
  <si>
    <t>4478/2023</t>
  </si>
  <si>
    <t>Liquidação da NE nº 2023NE0001654 - Ref. a aquisição de instrumentos de menor potencial ofensivo (Dispositivo Elétrico Incapacitante e spray de pimenta em forma de espuma), conforme   NF-e nº 33614 e SEI 2023.027991.</t>
  </si>
  <si>
    <t>33614/2023</t>
  </si>
  <si>
    <t>4480/2023</t>
  </si>
  <si>
    <t xml:space="preserve"> SC BRASIL GROUP SOLUCOES TECNOLOGICAS LTDA</t>
  </si>
  <si>
    <t>Liquidação da NE nº 2023NE0002282 - Ref. a aquisição de material permanente (tombos 22692) destinado ao atendimento das necessidades da PGJ/AM, conf. NF-e 881 demais documentos no PI-SEI 2023.028066.</t>
  </si>
  <si>
    <t>2023.028066</t>
  </si>
  <si>
    <t>881/2023</t>
  </si>
  <si>
    <t>4486/2023</t>
  </si>
  <si>
    <t>Liquidação da NE nº 2023NE0002284 - Ref. a aquisição de materiais para a confecção de crachás, descritos na NF-e nº 883 e demais documentos no PI-SEI 2023.028063.</t>
  </si>
  <si>
    <t>2023.028063</t>
  </si>
  <si>
    <t>883/2023</t>
  </si>
  <si>
    <t>4487/2023</t>
  </si>
  <si>
    <t>Liquidação da NE nº 2023NE0002705 - Ref. a serviço de emissão, reserva e remarcação de bilhetes para voos nacionais e internacionais, (C.A. N° 019/2022 - MP/PGJ), ref. a NOVEMBRO/2023, conf. fatura N° 5370 e SEI 2023.027653.</t>
  </si>
  <si>
    <t>2023.027653</t>
  </si>
  <si>
    <t>Fatura nº 5370</t>
  </si>
  <si>
    <t>4488/2023</t>
  </si>
  <si>
    <t xml:space="preserve"> COSAMA COMPANHIA DE SANEAMENTO DO AMAZONAS</t>
  </si>
  <si>
    <t>Liquidação da NE nº 2023NE0000001 - Ref. a  serviço de água e esgoto - Promotorias de Justiça de Juruá (C.A. 006/2022 – MP/PGJ), referente a NOVEMBRO/2023, conf. fatura 10918112023-8 e SEI 2023.028046.</t>
  </si>
  <si>
    <t>Fatura nº 10918112023-8</t>
  </si>
  <si>
    <t>4489/2023</t>
  </si>
  <si>
    <t>2023.028046</t>
  </si>
  <si>
    <t xml:space="preserve">Liquidação da NE nº 2023NE0000001 - Ref. a serviço de água e esgoto - Promotorias de Justiça de CARAUARI (C.A. 006/2022 – MP/PGJ), referente a NOVEMBRO/2023, conf. fatura 17246112023-7 e SEI 2023.028046. </t>
  </si>
  <si>
    <t>Fatura nº 17246112023-7</t>
  </si>
  <si>
    <t>4490/2023</t>
  </si>
  <si>
    <t xml:space="preserve">Liquidação da NE nº 2023NE0000001 - Ref. a serviço de água e esgoto - Promotorias de Justiça de CODAJÁS (C.A. 006/2022 – MP/PGJ), referente a NOVEMBRO/2023, conf. fatura 28487112023-4 e SEI 2023.028046. </t>
  </si>
  <si>
    <t>Fatura nº 28487112023-4</t>
  </si>
  <si>
    <t>4491/2023</t>
  </si>
  <si>
    <t>Liquidação da NE nº 2023NE0000001 - Ref. a serviço de água e esgoto - Promotorias de Justiça de AUTAZES (C.A. 006/2022 – MP/PGJ), referente a NOVEMBRO/2023, conf. fatura 22098112023-5 e SEI 2023.028046.</t>
  </si>
  <si>
    <t>Fatura nº 22098112023-5</t>
  </si>
  <si>
    <t>4492/2023</t>
  </si>
  <si>
    <t>Liquidação da NE nº 2023NE0000001 - Ref. a serviço de água e esgoto - Promotorias de Justiça de  TABATINGA (C.A. 006/2022 – MP/PGJ), referente a NOVEMBRO/2023, conf. fatura 04943112023-4  e SEI 2023.028046.</t>
  </si>
  <si>
    <t>Fatura nº 04943112023-4</t>
  </si>
  <si>
    <t>4495/2023</t>
  </si>
  <si>
    <t>Liquidação da NE nº 2023NE0000253 - Ref. a  serviços de solução de firewall de próxima geração em alta disponibilidade, C.A. 004/2023 - MP/PGJ, Novembro de 2023, descritos na NF-e nº 30 e SEI 2023.027845.</t>
  </si>
  <si>
    <t>2023.027845</t>
  </si>
  <si>
    <t>30/2023</t>
  </si>
  <si>
    <t>4496/2023</t>
  </si>
  <si>
    <t>Liquidação da NE nº 2023NE0000253 - Ref. a  serviços de solução de firewall de próxima geração em alta disponibilidade, C.A. 004/2023 - MP/PGJ, Novembro de 2023, descritos na NF-e nº 31 e SEI 2023.027845.</t>
  </si>
  <si>
    <t>31/2023</t>
  </si>
  <si>
    <t>4497/2023</t>
  </si>
  <si>
    <t>PRIMUSTECH SISTEMAS DE SEGURANCA E TECNOLOGIA DA INFORMACAO LTDA</t>
  </si>
  <si>
    <t>Liquidação da NE nº 2023NE0000959 - Ref. a Projetos Executivos para readequação das instalações elétricas (CA 003/2023 – MP/PGJ) – referente a 1ª medição -  conf. NFS-e n° 45 e SEI 2023.028038.</t>
  </si>
  <si>
    <t>2023.028038</t>
  </si>
  <si>
    <t>45/2023</t>
  </si>
  <si>
    <t>4498/2023</t>
  </si>
  <si>
    <t xml:space="preserve"> EDITORA REVISTA DOS TRIBUNAIS LTDA</t>
  </si>
  <si>
    <t>Liquidação da NE nº 2023NE0000052 - Ref. a serviço de assinatura para acesso aos produtos online BIBLIOTECA DIGITAL PROVIEW, C.A. 026/2022-MP/PGJ, conforme NFS-e n° 596506 e SEI 2023.027605.</t>
  </si>
  <si>
    <t>2023.027605</t>
  </si>
  <si>
    <t>596506/2023</t>
  </si>
  <si>
    <t>4499/2023</t>
  </si>
  <si>
    <t>Liquidação da NE nº 2023NE0000052 - Ref. a serviço de assinatura para acesso aos produtos online BIBLIOTECA DIGITAL PROVIEW, C.A. 026/2022-MP/PGJ, conforme NFS-e n° 596477 e SEI 2023.027605.</t>
  </si>
  <si>
    <t>596477/2023</t>
  </si>
  <si>
    <t>4500/2023</t>
  </si>
  <si>
    <t>Liquidação da NE nº 2023NE0002285 - Referente a aquisição de cordão personalizado para crachá com prendedor, conforme NF-e 884 e demais documentos no PI-SEI 2023.028062.</t>
  </si>
  <si>
    <t>2023.028062</t>
  </si>
  <si>
    <t>884/2023</t>
  </si>
  <si>
    <t>4501/2023</t>
  </si>
  <si>
    <t xml:space="preserve"> AMAZONAS ENERGIA S/A</t>
  </si>
  <si>
    <t>Liquidação da NE nº 2023NE0000041 - Ref. ao fornecimento de energia elétrica à UNAD-BH, mês novembro/2023, (CA. nº 010/2021-MP/PGJ), conf. Fatura nº 80628394 e SEI 2023.028200.</t>
  </si>
  <si>
    <t>2023.028200</t>
  </si>
  <si>
    <t>Fatura nº 80628394</t>
  </si>
  <si>
    <t>4563/2023</t>
  </si>
  <si>
    <t xml:space="preserve"> GIBBOR PUBLICIDADE E PUBLICACOES DE EDITAIS LTDA</t>
  </si>
  <si>
    <t>Liquidação da NE nº 2023NE0001786 - Ref. a prestação de serviço de publicação dos atos oficiais, nos termos do C.A. n.º 018/2023 - MP/PGJ, ref. a Setembro/2023, conf. NFS-e 20349 e SEI 2023.022664.</t>
  </si>
  <si>
    <t>2023.022664</t>
  </si>
  <si>
    <t>20349/2023</t>
  </si>
  <si>
    <t>Liquidação da NE nº 2023NE0001786 - Ref. a prestação de serviço de publicação dos atos oficiais, nos termos do C.A. n.º 018/2023 - MP/PGJ, ref. a Novembro/2023, conf. NFS-e 20910 e SEI 2023.028033.</t>
  </si>
  <si>
    <t>4564/2023</t>
  </si>
  <si>
    <t>2023.028033</t>
  </si>
  <si>
    <t>20910/2023</t>
  </si>
  <si>
    <t>4565/2023</t>
  </si>
  <si>
    <t>Liquidação da NE nº 2023NE0001786 - Ref. a prestação de serviço de publicação dos atos oficiais, nos termos do C.A. n.º 018/2023 - MP/PGJ, ref. a Julho/2023, conf. NFS-e 20319 e SEI 2023.022264.</t>
  </si>
  <si>
    <t>2023.022264</t>
  </si>
  <si>
    <t>20319/2023</t>
  </si>
  <si>
    <t>4566/2023</t>
  </si>
  <si>
    <t>Liquidação da NE nº 2023NE0002283 - Ref. a aquisição de suprimentos e materiais para a confecção  de crachás destinado ao atendimento das necessidades da PGJ/AM, conf. NF-e 882 demais documentos no PI-SEI 2023.028064.</t>
  </si>
  <si>
    <t>2023.028064</t>
  </si>
  <si>
    <t>882/2023</t>
  </si>
  <si>
    <t>4567/2023</t>
  </si>
  <si>
    <t xml:space="preserve"> MÓDULO ENGENHARIA CONSULTORIA E GERENCIA PREDIAL LTDA</t>
  </si>
  <si>
    <t>Liquidação da NE nº 2023NE0000845 Ref. a prestação de serviços de manutenção preventiva e corretiva de elevadores - C.A. 015/2023 - MP/PGJ, conforme NF-e n° 15634 e SEI 2023.028322.</t>
  </si>
  <si>
    <t>2023.028322</t>
  </si>
  <si>
    <t>15634/2023</t>
  </si>
  <si>
    <t>4568/2023</t>
  </si>
  <si>
    <t xml:space="preserve"> EMPRESA BRASILEIRA DE CORREIOS E TELEGRAFOS EBCT</t>
  </si>
  <si>
    <t>Liquidação da NE nº 2022NE0002187 - Ref. a serviços e venda de produtos, nos termos do C.A. 035/2021 - 1° T.A., Novembro/2023, conf. fatura n° 69828 e demais documentos no PI-SEI 2023.028404.</t>
  </si>
  <si>
    <t>2023.028404</t>
  </si>
  <si>
    <t>Fatura nº 69828</t>
  </si>
  <si>
    <t>4569/2023</t>
  </si>
  <si>
    <t>Liquidação da NE nº 2023NE0001786 - Ref. a prestação de serviço de publicação dos atos oficiais, nos termos do C.A. n.º 018/2023 - MP/PGJ, ref. a Outubro/2023, conf. NFS-e 20260 e SEI 2023.025277.</t>
  </si>
  <si>
    <t>2023.025277</t>
  </si>
  <si>
    <t>20620/2023</t>
  </si>
  <si>
    <t>4570/2023</t>
  </si>
  <si>
    <t>Liquidação da NE nº 2023NE0000040 - Ref. ao fornecimento de energia elétrica para as UNADs da capital e interior, mês de Outubro/2023, nos termos do CA. nº 005/2021-MP/PGJ, conforme fatura agrupada corrigida N° 867462102023 e SEI 2023.025186.</t>
  </si>
  <si>
    <t>2023.025186</t>
  </si>
  <si>
    <t>Fatura nº 867462-10/2023</t>
  </si>
  <si>
    <t>4571/2023</t>
  </si>
  <si>
    <t>Liquidação da NE nº 2023NE0001462 - Ref. ao fornecimento de energia elétrica para as UNADs da capital e interior, mês de Outubro/2023, nos termos do CA. nº 005/2021-MP/PGJ, conforme fatura agrupada corrigida N° 867462102023 e SEI 2023.025186.</t>
  </si>
  <si>
    <t>4572/2023</t>
  </si>
  <si>
    <t>Liquidação da NE nº 2023NE0000259 - Ref. ao fornecimento de energia elétrica para os Prédios Sede e Anexo Administrativo, NOVEMBRO/2023, nos termos do CA. nº 005/2021-MP/PGJ, conforme fatura agrupada corrigida N° 869937112023 e SEI 2023.028202.</t>
  </si>
  <si>
    <t>2023.028202</t>
  </si>
  <si>
    <t>Fatura nº 869937-11/2023</t>
  </si>
  <si>
    <t>4574/2023</t>
  </si>
  <si>
    <t>Liquidação da NE nº 2023NE0002364 - Ref. ao fornecimento de energia elétrica para os Prédios Sede e Anexo Administrativo, NOVEMBRO/2023, nos termos do CA. nº 005/2021-MP/PGJ, conforme fatura agrupada corrigida N° 869937112023 e SEI 2023.028202 (p2).</t>
  </si>
  <si>
    <t>4575/2023</t>
  </si>
  <si>
    <t>Liquidação da NE nº 2023NE0001462 - Ref. ao fornecimento de energia elétrica para as UNADs da capital e interior, mês de Novembro/2023, nos termos do CA. nº 005/2021-MP/PGJ, conforme fatura agrupada corrigida N° 867462112023 e SEI 2023.028203.</t>
  </si>
  <si>
    <t>2023.028203</t>
  </si>
  <si>
    <t>Fatura nº 867462-11/2023</t>
  </si>
  <si>
    <t>4576/2023</t>
  </si>
  <si>
    <t>Liquidação da NE nº 2023NE0002874 - Ref. ao fornecimento de energia elétrica para as UNADs da capital e interior, mês de Novembro/2023, nos termos do CA. nº 005/2021-MP/PGJ, conforme fatura agrupada corrigida N° 867462112023 e SEI 2023.028203 (p2).</t>
  </si>
  <si>
    <t>4580/2023</t>
  </si>
  <si>
    <t xml:space="preserve"> PRIME CONSULTORIA E ASSESSORIA EMPRESARIAL LTDA</t>
  </si>
  <si>
    <t>Liquidação da NE nº 2023NE0000414 - Ref. serviço de administração e gerenciamento eletrônico de sistema de frota de veículos (C.A. 007/2023 – MP/PG), conf. NF-e nº 1947968 e SEI 2023.027987.</t>
  </si>
  <si>
    <t>2023.027987</t>
  </si>
  <si>
    <t>1947968/2023</t>
  </si>
  <si>
    <t>4581/2023</t>
  </si>
  <si>
    <t>Liquidação da NE nº 2023NE0000414 - Ref. a fornecimento de peças através de sistema de administração e gerenciamento eletrônico de frota de veículos (C.A. 007/2023 – MP/PGJ), conf. NF-e nº 1947969 e SEI 2023.027987.</t>
  </si>
  <si>
    <t>1947969/2023</t>
  </si>
  <si>
    <t>4582/2023</t>
  </si>
  <si>
    <t xml:space="preserve"> COMPANHIA HUMAITENSE DE AGUAS E SANEAMENTO BASICO</t>
  </si>
  <si>
    <t>Liquidação da NE nº 2022NE0000060 - Ref. a serviços de fornecimento de água potável e coleta de esgoto para as PJs de Humaitá (c.c. 010/2021 - MP/PGJ), Novembro de 2023  conf. Fatura nº 231189920 e SEI 2023.028608.</t>
  </si>
  <si>
    <t>2023.028608</t>
  </si>
  <si>
    <t>Fatura nº 231189920</t>
  </si>
  <si>
    <t>4595/2023</t>
  </si>
  <si>
    <t>Liquidação da NE nº 2023NE0000004 - Ref. a serviços de fornecimento de água potável e coleta de esgoto para as PJs de Humaitá (c.c. 010/2021 - MP/PGJ), Novembro de 2023  conf. Fatura nº 231189920 e SEI 2023.028608.</t>
  </si>
  <si>
    <t>Fatura nº 231289920</t>
  </si>
  <si>
    <t>4596/2023</t>
  </si>
  <si>
    <t>Pagamento de cessão de espaço próximo do vencimento</t>
  </si>
  <si>
    <t>Liquidação da NE nº 2022NE0000060 - Ref. a serviços de fornecimento de água potável e coleta de esgoto (c.c. 010/2021 - MP/PGJ), mês de outubro/2023, conf. Fatura (guia) nº 231089920   e SEI 2023.026729.</t>
  </si>
  <si>
    <t>2023.026729</t>
  </si>
  <si>
    <t xml:space="preserve">Fatura n° 231089920 </t>
  </si>
  <si>
    <t>4305/2023</t>
  </si>
  <si>
    <t>Data da última atualização: 20/01/2024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</si>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</sst>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6]d/m/yyyy"/>
    <numFmt numFmtId="165" formatCode="_-&quot;R$ &quot;* #,##0.00_-;&quot;-R$ &quot;* #,##0.00_-;_-&quot;R$ &quot;* \-??_-;_-@_-"/>
    <numFmt numFmtId="166" formatCode="d/m/yyyy"/>
    <numFmt numFmtId="167" formatCode="_-* #,##0.00_-;\-* #,##0.00_-;_-* \-??_-;_-@_-"/>
  </numFmts>
  <fonts count="1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  <font>
      <b/>
      <sz val="14"/>
      <color rgb="FF2A6099"/>
      <name val="Arial"/>
      <family val="2"/>
      <charset val="1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167" fontId="1" fillId="0" borderId="0" applyBorder="0" applyProtection="0"/>
    <xf numFmtId="165" fontId="1" fillId="0" borderId="0" applyBorder="0" applyProtection="0"/>
    <xf numFmtId="0" fontId="2" fillId="0" borderId="0"/>
    <xf numFmtId="0" fontId="12" fillId="0" borderId="0" applyBorder="0" applyProtection="0"/>
  </cellStyleXfs>
  <cellXfs count="55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/>
    </xf>
    <xf numFmtId="2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/>
    <xf numFmtId="0" fontId="8" fillId="0" borderId="0" xfId="3" applyFont="1"/>
    <xf numFmtId="2" fontId="8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2" fillId="0" borderId="0" xfId="3"/>
    <xf numFmtId="0" fontId="10" fillId="2" borderId="1" xfId="3" applyFont="1" applyFill="1" applyBorder="1" applyAlignment="1">
      <alignment horizontal="center" vertical="center" wrapText="1"/>
    </xf>
    <xf numFmtId="2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4" applyFont="1" applyBorder="1" applyAlignment="1" applyProtection="1">
      <alignment wrapText="1"/>
    </xf>
    <xf numFmtId="164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5" fontId="11" fillId="0" borderId="1" xfId="2" applyFont="1" applyBorder="1" applyAlignment="1" applyProtection="1">
      <alignment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165" fontId="11" fillId="0" borderId="1" xfId="2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4" applyFont="1" applyBorder="1" applyAlignment="1">
      <alignment wrapText="1"/>
    </xf>
    <xf numFmtId="0" fontId="11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  <xf numFmtId="0" fontId="6" fillId="0" borderId="4" xfId="3" applyFont="1" applyBorder="1" applyAlignment="1">
      <alignment horizontal="left"/>
    </xf>
    <xf numFmtId="11" fontId="11" fillId="0" borderId="1" xfId="0" applyNumberFormat="1" applyFont="1" applyBorder="1" applyAlignment="1">
      <alignment horizontal="center" vertical="center"/>
    </xf>
    <xf numFmtId="0" fontId="12" fillId="0" borderId="1" xfId="4" applyBorder="1" applyAlignment="1" applyProtection="1">
      <alignment wrapText="1"/>
    </xf>
    <xf numFmtId="0" fontId="12" fillId="0" borderId="1" xfId="4" applyBorder="1" applyAlignment="1" applyProtection="1">
      <alignment horizontal="center" vertical="center" wrapText="1"/>
    </xf>
    <xf numFmtId="49" fontId="3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6" fillId="0" borderId="4" xfId="3" applyFont="1" applyBorder="1" applyAlignment="1">
      <alignment horizontal="left"/>
    </xf>
    <xf numFmtId="0" fontId="12" fillId="0" borderId="1" xfId="4" applyBorder="1" applyAlignment="1">
      <alignment wrapText="1"/>
    </xf>
    <xf numFmtId="0" fontId="12" fillId="0" borderId="1" xfId="4" applyBorder="1" applyAlignment="1">
      <alignment horizontal="center" vertical="center"/>
    </xf>
    <xf numFmtId="0" fontId="12" fillId="0" borderId="1" xfId="4" applyBorder="1" applyAlignment="1" applyProtection="1">
      <alignment horizontal="center" vertical="center"/>
    </xf>
    <xf numFmtId="0" fontId="12" fillId="0" borderId="5" xfId="4" applyBorder="1" applyAlignment="1">
      <alignment wrapText="1"/>
    </xf>
    <xf numFmtId="0" fontId="12" fillId="0" borderId="1" xfId="4" applyBorder="1" applyAlignment="1">
      <alignment horizontal="center" vertical="center" wrapText="1"/>
    </xf>
  </cellXfs>
  <cellStyles count="5">
    <cellStyle name="Hiperlink" xfId="4" builtinId="8"/>
    <cellStyle name="Moeda" xfId="2" builtinId="4"/>
    <cellStyle name="Normal" xfId="0" builtinId="0"/>
    <cellStyle name="Normal 2" xfId="3" xr:uid="{00000000-0005-0000-0000-000003000000}"/>
    <cellStyle name="Vírgula" xfId="1" builtinId="3"/>
  </cellStyles>
  <dxfs count="12"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  <dxf>
      <numFmt numFmtId="168" formatCode="00&quot;.&quot;000&quot;.&quot;000&quot;/&quot;0000&quot;-&quot;00"/>
    </dxf>
    <dxf>
      <numFmt numFmtId="169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22926E16-2E46-4BD4-B156-A4D6E4088EB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99B90542-38E9-4F16-A9A0-1F29AD8BE9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4673770C-C498-4C41-ACE8-9952BF9AAC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Dezembro/NFs/Bens/NF_3472_2023_3s_53298.pdf" TargetMode="External"/><Relationship Id="rId13" Type="http://schemas.openxmlformats.org/officeDocument/2006/relationships/hyperlink" Target="https://www.mpam.mp.br/images/Transpar%C3%AAncia_2023/Dezembro/NFs/Bens/NF_881_2023_SC_e6645.pdf" TargetMode="External"/><Relationship Id="rId18" Type="http://schemas.openxmlformats.org/officeDocument/2006/relationships/hyperlink" Target="https://www.mpam.mp.br/images/CT_22-2023_-_MP-PGJ_e60b0.pdf" TargetMode="External"/><Relationship Id="rId3" Type="http://schemas.openxmlformats.org/officeDocument/2006/relationships/hyperlink" Target="https://www.mpam.mp.br/images/Transpar%C3%AAncia_2023/Dezembro/NFs/Bens/NF_1801_2023_F_N_4d395.pdf" TargetMode="External"/><Relationship Id="rId21" Type="http://schemas.openxmlformats.org/officeDocument/2006/relationships/hyperlink" Target="https://www.mpam.mp.br/images/CT_23-2023_-_MP-PGJ_6e92f.pdf" TargetMode="External"/><Relationship Id="rId7" Type="http://schemas.openxmlformats.org/officeDocument/2006/relationships/hyperlink" Target="https://www.mpam.mp.br/images/Transpar%C3%AAncia_2023/Dezembro/NFs/Bens/NF_988_2023_F_ALVES_e610c.pdf" TargetMode="External"/><Relationship Id="rId12" Type="http://schemas.openxmlformats.org/officeDocument/2006/relationships/hyperlink" Target="https://www.mpam.mp.br/images/Transpar%C3%AAncia_2023/Dezembro/NFs/Bens/NF_33614_2023_CONDOR_5c47e.pdf" TargetMode="External"/><Relationship Id="rId17" Type="http://schemas.openxmlformats.org/officeDocument/2006/relationships/hyperlink" Target="https://www.mpam.mp.br/images/Transpar%C3%AAncia_2023/Dezembro/NFs/Bens/NFS_1947969_2023_PRIME_8dc49.pdf" TargetMode="External"/><Relationship Id="rId2" Type="http://schemas.openxmlformats.org/officeDocument/2006/relationships/hyperlink" Target="https://www.mpam.mp.br/images/Transpar%C3%AAncia_2023/Dezembro/NFs/Bens/NF_191_2023_BETEL_1cbb5.pdf" TargetMode="External"/><Relationship Id="rId16" Type="http://schemas.openxmlformats.org/officeDocument/2006/relationships/hyperlink" Target="https://www.mpam.mp.br/images/Transpar%C3%AAncia_2023/Dezembro/NFs/Bens/NF_882_2023_SC_ffeef.pdf" TargetMode="External"/><Relationship Id="rId20" Type="http://schemas.openxmlformats.org/officeDocument/2006/relationships/hyperlink" Target="https://www.mpam.mp.br/images/CT_23-2023_-_MP-PGJ_6e92f.pdf" TargetMode="External"/><Relationship Id="rId1" Type="http://schemas.openxmlformats.org/officeDocument/2006/relationships/hyperlink" Target="https://www.mpam.mp.br/images/Transpar%C3%AAncia_2023/Dezembro/NFs/Bens/NF_15329_2023_SOLUTI_93b3f.pdf" TargetMode="External"/><Relationship Id="rId6" Type="http://schemas.openxmlformats.org/officeDocument/2006/relationships/hyperlink" Target="https://www.mpam.mp.br/images/Transpar%C3%AAncia_2023/Dezembro/NFs/Bens/NF_1002_2023_F_ALVES_38e76.pdf" TargetMode="External"/><Relationship Id="rId11" Type="http://schemas.openxmlformats.org/officeDocument/2006/relationships/hyperlink" Target="https://www.mpam.mp.br/images/Transpar%C3%AAncia_2023/Dezembro/NFs/Bens/NF_33613_2023_CONDOR_de924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mpam.mp.br/images/Transpar%C3%AAncia_2023/Dezembro/NFs/Bens/NF_256_2023_VRP_79b5c.pdf" TargetMode="External"/><Relationship Id="rId15" Type="http://schemas.openxmlformats.org/officeDocument/2006/relationships/hyperlink" Target="https://www.mpam.mp.br/images/Transpar%C3%AAncia_2023/Dezembro/NFs/Bens/NF_884_2023_SC_3e294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mpam.mp.br/images/Transpar%C3%AAncia_2023/Dezembro/NFs/Bens/NF_156_2023_CITE_d8038.pdf" TargetMode="External"/><Relationship Id="rId19" Type="http://schemas.openxmlformats.org/officeDocument/2006/relationships/hyperlink" Target="https://www.mpam.mp.br/images/CT_28-2023_-MP-PGJ_4e3b6.pdf" TargetMode="External"/><Relationship Id="rId4" Type="http://schemas.openxmlformats.org/officeDocument/2006/relationships/hyperlink" Target="https://www.mpam.mp.br/images/Transpar%C3%AAncia_2023/Dezembro/NFs/Bens/NF_257_2023_VRP_604e4.pdf" TargetMode="External"/><Relationship Id="rId9" Type="http://schemas.openxmlformats.org/officeDocument/2006/relationships/hyperlink" Target="https://www.mpam.mp.br/images/Transpar%C3%AAncia_2023/Dezembro/NFs/Bens/NF_288_2023_VRP_197d3.pdf" TargetMode="External"/><Relationship Id="rId14" Type="http://schemas.openxmlformats.org/officeDocument/2006/relationships/hyperlink" Target="https://www.mpam.mp.br/images/Transpar%C3%AAncia_2023/Dezembro/NFs/Bens/NF_883_2023_SC_2940c.pdf" TargetMode="External"/><Relationship Id="rId22" Type="http://schemas.openxmlformats.org/officeDocument/2006/relationships/hyperlink" Target="https://www.mpam.mp.br/images/CT_07-2023_-_MP-PGJ_fb5b5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Dezembro/NFs/Loca%C3%A7%C3%B5es/FATURA_17990_2023_SENCINET_b1ddb.pdf" TargetMode="External"/><Relationship Id="rId13" Type="http://schemas.openxmlformats.org/officeDocument/2006/relationships/hyperlink" Target="https://www.mpam.mp.br/images/Transpar%C3%AAncia_2023/Dezembro/NFs/Loca%C3%A7%C3%B5es/RECIBO_11_2023_MARIA_246a5.pdf" TargetMode="External"/><Relationship Id="rId18" Type="http://schemas.openxmlformats.org/officeDocument/2006/relationships/hyperlink" Target="https://www.mpam.mp.br/images/2%C2%BA_TAP_a_CT_n%C2%BA_33-2019_-_MP-PGJ_-_2021.018738_0778e.pdf" TargetMode="External"/><Relationship Id="rId26" Type="http://schemas.openxmlformats.org/officeDocument/2006/relationships/hyperlink" Target="https://www.mpam.mp.br/images/3%C2%BA_TAP_ao_CT_032-2018_-_MP-PGJ_86d11.pdf" TargetMode="External"/><Relationship Id="rId3" Type="http://schemas.openxmlformats.org/officeDocument/2006/relationships/hyperlink" Target="https://www.mpam.mp.br/images/Transpar%C3%AAncia_2023/Dezembro/NFs/Loca%C3%A7%C3%B5es/FATURA_15983_2023_SIDI_70902.pdf" TargetMode="External"/><Relationship Id="rId21" Type="http://schemas.openxmlformats.org/officeDocument/2006/relationships/hyperlink" Target="https://www.mpam.mp.br/images/Contratos/2022/Aditivos/1%C2%BA_TA_ao_CT_n%C2%BA_13-2021_MP-PGJ_8df32.pdf" TargetMode="External"/><Relationship Id="rId7" Type="http://schemas.openxmlformats.org/officeDocument/2006/relationships/hyperlink" Target="https://www.mpam.mp.br/images/Transpar%C3%AAncia_2023/Dezembro/NFs/Loca%C3%A7%C3%B5es/FATURA_17990_2023_SENCINET_b1ddb.pdf" TargetMode="External"/><Relationship Id="rId12" Type="http://schemas.openxmlformats.org/officeDocument/2006/relationships/hyperlink" Target="https://www.mpam.mp.br/images/Transpar%C3%AAncia_2023/Dezembro/NFs/Loca%C3%A7%C3%B5es/RECIBO_62_2023_COENCIL_9d410.pdf" TargetMode="External"/><Relationship Id="rId17" Type="http://schemas.openxmlformats.org/officeDocument/2006/relationships/hyperlink" Target="https://www.mpam.mp.br/images/CT_13-2023_-_MP-PGJ_33f21.pdf" TargetMode="External"/><Relationship Id="rId25" Type="http://schemas.openxmlformats.org/officeDocument/2006/relationships/hyperlink" Target="https://www.mpam.mp.br/images/2%C2%BA_TA_ao_CT_004-2021_-_MP-PGJ_ca5e0.pdf" TargetMode="External"/><Relationship Id="rId2" Type="http://schemas.openxmlformats.org/officeDocument/2006/relationships/hyperlink" Target="https://www.mpam.mp.br/images/Transpar%C3%AAncia_2023/Dezembro/NFs/Loca%C3%A7%C3%B5es/FATURA_17917_2023_SENCINET_51838.pdf" TargetMode="External"/><Relationship Id="rId16" Type="http://schemas.openxmlformats.org/officeDocument/2006/relationships/hyperlink" Target="https://www.mpam.mp.br/images/3_TA_ao_CT_N%C2%BA_022-2021_-_MP-PGJ_3d457.pdf" TargetMode="External"/><Relationship Id="rId20" Type="http://schemas.openxmlformats.org/officeDocument/2006/relationships/hyperlink" Target="https://www.mpam.mp.br/images/CT_03-2023_-_MP-PGJ_6613a.pdf" TargetMode="External"/><Relationship Id="rId1" Type="http://schemas.openxmlformats.org/officeDocument/2006/relationships/hyperlink" Target="https://www.mpam.mp.br/images/Transpar%C3%AAncia_2023/Dezembro/NFs/Loca%C3%A7%C3%B5es/FATURA_17917_2023_SENCINET_51838.pdf" TargetMode="External"/><Relationship Id="rId6" Type="http://schemas.openxmlformats.org/officeDocument/2006/relationships/hyperlink" Target="https://www.mpam.mp.br/images/Transpar%C3%AAncia_2023/Dezembro/NFs/Loca%C3%A7%C3%B5es/RECIBO_11_2023_JOSIELE_34afe.pdf" TargetMode="External"/><Relationship Id="rId11" Type="http://schemas.openxmlformats.org/officeDocument/2006/relationships/hyperlink" Target="https://www.mpam.mp.br/images/Transpar%C3%AAncia_2023/Dezembro/NFs/Loca%C3%A7%C3%B5es/RECIBO_11_2023_SAMUEL_61101.pdf" TargetMode="External"/><Relationship Id="rId24" Type="http://schemas.openxmlformats.org/officeDocument/2006/relationships/hyperlink" Target="https://www.mpam.mp.br/images/CT_12-2023_-_MP-PGJ_f3cba.pdf" TargetMode="External"/><Relationship Id="rId5" Type="http://schemas.openxmlformats.org/officeDocument/2006/relationships/hyperlink" Target="https://www.mpam.mp.br/images/Transpar%C3%AAncia_2023/Dezembro/NFs/Loca%C3%A7%C3%B5es/RECIBO_11_2023_GABRIEL_814d7.pdf" TargetMode="External"/><Relationship Id="rId15" Type="http://schemas.openxmlformats.org/officeDocument/2006/relationships/hyperlink" Target="https://www.mpam.mp.br/images/3_TA_ao_CT_N%C2%BA_022-2021_-_MP-PGJ_3d457.pdf" TargetMode="External"/><Relationship Id="rId23" Type="http://schemas.openxmlformats.org/officeDocument/2006/relationships/hyperlink" Target="https://www.mpam.mp.br/images/3%C2%BA_TAP_a_CT_n%C2%BA_16-2020_-_MP-PGJ_-_2022.016682_e1fd1.pdf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s://www.mpam.mp.br/images/Transpar%C3%AAncia_2023/Dezembro/NFs/Loca%C3%A7%C3%B5es/RECIBO_11_2023_ALVES_LIRA_08126.pdf" TargetMode="External"/><Relationship Id="rId19" Type="http://schemas.openxmlformats.org/officeDocument/2006/relationships/hyperlink" Target="https://www.mpam.mp.br/images/1%C2%BA_TAP_a_CT_n%C2%BA_31-2021_-_MP-PGJ_-_2022.011233_743e2.pdf" TargetMode="External"/><Relationship Id="rId4" Type="http://schemas.openxmlformats.org/officeDocument/2006/relationships/hyperlink" Target="https://www.mpam.mp.br/images/Transpar%C3%AAncia_2023/Dezembro/NFs/Loca%C3%A7%C3%B5es/RECIBO_11_2023_VANIAS_aaa76.pdf" TargetMode="External"/><Relationship Id="rId9" Type="http://schemas.openxmlformats.org/officeDocument/2006/relationships/hyperlink" Target="https://www.mpam.mp.br/images/Transpar%C3%AAncia_2023/Dezembro/NFs/Loca%C3%A7%C3%B5es/FATURA_17991_2023_SENCINET_f33af.pdf" TargetMode="External"/><Relationship Id="rId14" Type="http://schemas.openxmlformats.org/officeDocument/2006/relationships/hyperlink" Target="https://www.mpam.mp.br/images/1_TA_%C3%A0_CT_n.%C2%BA_022-2021_-_MP-PGJ_a9a83.pdf" TargetMode="External"/><Relationship Id="rId22" Type="http://schemas.openxmlformats.org/officeDocument/2006/relationships/hyperlink" Target="https://www.mpam.mp.br/images/2%C2%BA_TA_ao_CT_013-2021_-_MP-PGJ_f9615.pdf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Transpar%C3%AAncia_2023/Dezembro/NFs/Servi%C3%A7os/NFS_1947968_2023_PRIME_9585b.pdf" TargetMode="External"/><Relationship Id="rId21" Type="http://schemas.openxmlformats.org/officeDocument/2006/relationships/hyperlink" Target="https://www.mpam.mp.br/images/Transpar%C3%AAncia_2023/Dezembro/NFs/Servi%C3%A7os/NFS_415_2023_BMJ_811af.pdf" TargetMode="External"/><Relationship Id="rId42" Type="http://schemas.openxmlformats.org/officeDocument/2006/relationships/hyperlink" Target="https://www.mpam.mp.br/images/Transpar%C3%AAncia_2023/Dezembro/NFs/Servi%C3%A7os/FATURA_109181120238_2023_COSAMA_JURUA_fee7a.pdf" TargetMode="External"/><Relationship Id="rId63" Type="http://schemas.openxmlformats.org/officeDocument/2006/relationships/hyperlink" Target="https://www.mpam.mp.br/images/1%C2%BA_TAP_a_CT_n%C2%BA_26-2022_-_MP-PGJ_-_2022.003026_b6177.pdf" TargetMode="External"/><Relationship Id="rId84" Type="http://schemas.openxmlformats.org/officeDocument/2006/relationships/hyperlink" Target="https://www.mpam.mp.br/images/4%C2%BA_TA_ao_CT_10-2020_-_MP-PGJ_0fe62.pdf" TargetMode="External"/><Relationship Id="rId138" Type="http://schemas.openxmlformats.org/officeDocument/2006/relationships/hyperlink" Target="https://www.mpam.mp.br/images/Transpar%C3%AAncia_2023/Dezembro/NFs/Servi%C3%A7os/NFS_8105_2023_SENCINET_cd8cc.pdf" TargetMode="External"/><Relationship Id="rId159" Type="http://schemas.openxmlformats.org/officeDocument/2006/relationships/hyperlink" Target="https://www.mpam.mp.br/images/Transpar%C3%AAncia_2023/Dezembro/NFs/Servi%C3%A7os/NFS_15983_2023_SIDI_b879d.pdf" TargetMode="External"/><Relationship Id="rId170" Type="http://schemas.openxmlformats.org/officeDocument/2006/relationships/hyperlink" Target="https://www.mpam.mp.br/images/Transpar%C3%AAncia_2023/Dezembro/NFs/Servi%C3%A7os/NFS_603383_2023_SOFTPLAN_c8b54.pdf" TargetMode="External"/><Relationship Id="rId191" Type="http://schemas.openxmlformats.org/officeDocument/2006/relationships/hyperlink" Target="https://www.mpam.mp.br/images/2_TA_ao_CT_N%C2%BA_019-2021_4beb7.pdf" TargetMode="External"/><Relationship Id="rId107" Type="http://schemas.openxmlformats.org/officeDocument/2006/relationships/hyperlink" Target="https://www.mpam.mp.br/images/Transpar%C3%AAncia_2023/Dezembro/NFs/Servi%C3%A7os/FATURA_300039334294_2023_OI_6e993.pdf" TargetMode="External"/><Relationship Id="rId11" Type="http://schemas.openxmlformats.org/officeDocument/2006/relationships/hyperlink" Target="https://www.mpam.mp.br/images/Transpar%C3%AAncia_2023/Dezembro/NFs/Servi%C3%A7os/FATURA_867462-11_2023_AMAZONAS_ENERGIA_2ef65.pdf" TargetMode="External"/><Relationship Id="rId32" Type="http://schemas.openxmlformats.org/officeDocument/2006/relationships/hyperlink" Target="https://www.mpam.mp.br/images/Transpar%C3%AAncia_2023/Dezembro/NFs/Servi%C3%A7os/FATURA_5033_2023_CERRADO_11a14.pdf" TargetMode="External"/><Relationship Id="rId53" Type="http://schemas.openxmlformats.org/officeDocument/2006/relationships/hyperlink" Target="https://www.mpam.mp.br/images/Transpar%C3%AAncia_2023/Dezembro/NFs/Servi%C3%A7os/NFS_4000_2023_ECOSEGME_12036.pdf" TargetMode="External"/><Relationship Id="rId74" Type="http://schemas.openxmlformats.org/officeDocument/2006/relationships/hyperlink" Target="https://www.mpam.mp.br/images/CT_n%C2%BA_034-2021-MP-PGJ_f1b15.pdf" TargetMode="External"/><Relationship Id="rId128" Type="http://schemas.openxmlformats.org/officeDocument/2006/relationships/hyperlink" Target="https://www.mpam.mp.br/images/Contratos/2023/Aditivos/5%C2%BA_TA_ao_CT_03-2019_-_MP-PGJ_4f3e5.pdf" TargetMode="External"/><Relationship Id="rId149" Type="http://schemas.openxmlformats.org/officeDocument/2006/relationships/hyperlink" Target="https://www.mpam.mp.br/images/Contratos/2023/Contrato/CT_04-2023_-_MP-PGJ.pdf_ee471.pdf" TargetMode="External"/><Relationship Id="rId5" Type="http://schemas.openxmlformats.org/officeDocument/2006/relationships/hyperlink" Target="https://www.mpam.mp.br/images/Transpar%C3%AAncia_2023/Dezembro/NFs/Servi%C3%A7os/MEMORANDO_235_2023_TJ_473f9.pdf" TargetMode="External"/><Relationship Id="rId95" Type="http://schemas.openxmlformats.org/officeDocument/2006/relationships/hyperlink" Target="https://www.mpam.mp.br/images/Transpar%C3%AAncia_2023/Dezembro/NFs/Servi%C3%A7os/NFS_282_2023_MOVLEADS_69fc0.pdf" TargetMode="External"/><Relationship Id="rId160" Type="http://schemas.openxmlformats.org/officeDocument/2006/relationships/hyperlink" Target="https://www.mpam.mp.br/images/Transpar%C3%AAncia_2023/Dezembro/NFs/Servi%C3%A7os/NFS_16340_2023_SIDI_4d7c4.pdf" TargetMode="External"/><Relationship Id="rId181" Type="http://schemas.openxmlformats.org/officeDocument/2006/relationships/hyperlink" Target="https://www.mpam.mp.br/images/Transpar%C3%AAncia_2023/Dezembro/NFs/Servi%C3%A7os/NFS_612105_2023_SOFTPLAN_95505.pdf" TargetMode="External"/><Relationship Id="rId22" Type="http://schemas.openxmlformats.org/officeDocument/2006/relationships/hyperlink" Target="https://www.mpam.mp.br/images/CT_21-2023_-_MP-PGJ_4dc3f.pdf" TargetMode="External"/><Relationship Id="rId43" Type="http://schemas.openxmlformats.org/officeDocument/2006/relationships/hyperlink" Target="https://www.mpam.mp.br/images/Transpar%C3%AAncia_2023/Dezembro/NFs/Servi%C3%A7os/FATURA_172461120237_2023_COSAMA_CARAUARI_3930d.pdf" TargetMode="External"/><Relationship Id="rId64" Type="http://schemas.openxmlformats.org/officeDocument/2006/relationships/hyperlink" Target="https://www.mpam.mp.br/images/Transpar%C3%AAncia_2023/Dezembro/NFs/Servi%C3%A7os/FATURA_69828_2023_CORREIOS_5eadd.pdf" TargetMode="External"/><Relationship Id="rId118" Type="http://schemas.openxmlformats.org/officeDocument/2006/relationships/hyperlink" Target="https://www.mpam.mp.br/images/CT_07-2023_-_MP-PGJ_fb5b5.pdf" TargetMode="External"/><Relationship Id="rId139" Type="http://schemas.openxmlformats.org/officeDocument/2006/relationships/hyperlink" Target="https://www.mpam.mp.br/images/Transpar%C3%AAncia_2023/Dezembro/NFs/Servi%C3%A7os/NFS_12428_2023_SENCINET_caf02.pdf" TargetMode="External"/><Relationship Id="rId85" Type="http://schemas.openxmlformats.org/officeDocument/2006/relationships/hyperlink" Target="https://www.mpam.mp.br/images/Transpar%C3%AAncia_2023/Dezembro/NFs/Servi%C3%A7os/NFS_5860_2023_JF_6b700.pdf" TargetMode="External"/><Relationship Id="rId150" Type="http://schemas.openxmlformats.org/officeDocument/2006/relationships/hyperlink" Target="https://www.mpam.mp.br/images/Contratos/2023/Contrato/CT_04-2023_-_MP-PGJ.pdf_ee471.pdf" TargetMode="External"/><Relationship Id="rId171" Type="http://schemas.openxmlformats.org/officeDocument/2006/relationships/hyperlink" Target="https://www.mpam.mp.br/images/Transpar%C3%AAncia_2023/Dezembro/NFs/Servi%C3%A7os/NFS_603380_2023_SOFTPLAN_bdcf7.pdf" TargetMode="External"/><Relationship Id="rId192" Type="http://schemas.openxmlformats.org/officeDocument/2006/relationships/hyperlink" Target="https://www.mpam.mp.br/images/2_TA_ao_CT_N%C2%BA_019-2021_4beb7.pdf" TargetMode="External"/><Relationship Id="rId12" Type="http://schemas.openxmlformats.org/officeDocument/2006/relationships/hyperlink" Target="https://www.mpam.mp.br/images/Transpar%C3%AAncia_2023/Dezembro/NFs/Servi%C3%A7os/FATURA_867462-11_2023_AMAZONAS_ENERGIA_2ef65.pdf" TargetMode="External"/><Relationship Id="rId33" Type="http://schemas.openxmlformats.org/officeDocument/2006/relationships/hyperlink" Target="https://www.mpam.mp.br/images/Transpar%C3%AAncia_2023/Dezembro/NFs/Servi%C3%A7os/FATURA_5370_2023_CERRADO_a9211.pdf" TargetMode="External"/><Relationship Id="rId108" Type="http://schemas.openxmlformats.org/officeDocument/2006/relationships/hyperlink" Target="https://www.mpam.mp.br/images/Transpar%C3%AAncia_2023/Dezembro/NFs/Servi%C3%A7os/FATURA_300039334294_2023_OI_6e993.pdf" TargetMode="External"/><Relationship Id="rId129" Type="http://schemas.openxmlformats.org/officeDocument/2006/relationships/hyperlink" Target="https://www.mpam.mp.br/images/Contratos/2023/Aditivos/5%C2%BA_TA_ao_CT_03-2019_-_MP-PGJ_4f3e5.pdf" TargetMode="External"/><Relationship Id="rId54" Type="http://schemas.openxmlformats.org/officeDocument/2006/relationships/hyperlink" Target="https://www.mpam.mp.br/images/Transpar%C3%AAncia_2023/Dezembro/NFs/Servi%C3%A7os/NFS_3987_2023_ECOSEGME_5c64c.pdf" TargetMode="External"/><Relationship Id="rId75" Type="http://schemas.openxmlformats.org/officeDocument/2006/relationships/hyperlink" Target="https://www.mpam.mp.br/images/CT_n%C2%BA_034-2021-MP-PGJ_f1b15.pdf" TargetMode="External"/><Relationship Id="rId96" Type="http://schemas.openxmlformats.org/officeDocument/2006/relationships/hyperlink" Target="https://www.mpam.mp.br/images/Transpar%C3%AAncia_2023/Dezembro/NFs/Servi%C3%A7os/NFS_322_2023_MOVLEADS_91596.pdf" TargetMode="External"/><Relationship Id="rId140" Type="http://schemas.openxmlformats.org/officeDocument/2006/relationships/hyperlink" Target="https://www.mpam.mp.br/images/Transpar%C3%AAncia_2023/Dezembro/NFs/Servi%C3%A7os/NFS_8106_2023_SENCINET_1fe60.pdf" TargetMode="External"/><Relationship Id="rId161" Type="http://schemas.openxmlformats.org/officeDocument/2006/relationships/hyperlink" Target="https://www.mpam.mp.br/images/Transpar%C3%AAncia_2023/Dezembro/NFs/Servi%C3%A7os/NFS_16340_2023_SIDI_4d7c4.pdf" TargetMode="External"/><Relationship Id="rId182" Type="http://schemas.openxmlformats.org/officeDocument/2006/relationships/hyperlink" Target="https://www.mpam.mp.br/images/1%C2%BA_TAP_a_CT_n%C2%BA_19-2021_-_MP-PGJ_-_2022.004812_13252.pdf" TargetMode="External"/><Relationship Id="rId6" Type="http://schemas.openxmlformats.org/officeDocument/2006/relationships/hyperlink" Target="https://www.mpam.mp.br/images/Transpar%C3%AAncia_2023/Dezembro/NFs/Servi%C3%A7os/FATURA_80628394_2023_AMAZONAS_ENERGIA_a06bb.pdf" TargetMode="External"/><Relationship Id="rId23" Type="http://schemas.openxmlformats.org/officeDocument/2006/relationships/hyperlink" Target="https://www.mpam.mp.br/images/CT_21-2023_-_MP-PGJ_4dc3f.pdf" TargetMode="External"/><Relationship Id="rId119" Type="http://schemas.openxmlformats.org/officeDocument/2006/relationships/hyperlink" Target="https://www.mpam.mp.br/images/Carta_Contrato_n%C2%BA_03-PGJ_-_MP-PGJ_a5a6a.pdf" TargetMode="External"/><Relationship Id="rId44" Type="http://schemas.openxmlformats.org/officeDocument/2006/relationships/hyperlink" Target="https://www.mpam.mp.br/images/Transpar%C3%AAncia_2023/Dezembro/NFs/Servi%C3%A7os/FATURA_284871120234_2023_COSAMA_CODAJ%C3%81S_966e5.pdf" TargetMode="External"/><Relationship Id="rId65" Type="http://schemas.openxmlformats.org/officeDocument/2006/relationships/hyperlink" Target="https://www.mpam.mp.br/images/1_TA_ao_CT_n.%C2%BA_035-2021_-_CORREIOS_87d3a.pdf" TargetMode="External"/><Relationship Id="rId86" Type="http://schemas.openxmlformats.org/officeDocument/2006/relationships/hyperlink" Target="https://www.mpam.mp.br/images/Transpar%C3%AAncia_2023/Dezembro/NFs/Servi%C3%A7os/NFS_37114_2023_LOGIC_0b3fd.pdf" TargetMode="External"/><Relationship Id="rId130" Type="http://schemas.openxmlformats.org/officeDocument/2006/relationships/hyperlink" Target="https://www.mpam.mp.br/images/2%C2%BA_TA_ao_CT_012-2021_-_MP-PGJ_3e59d.pdf" TargetMode="External"/><Relationship Id="rId151" Type="http://schemas.openxmlformats.org/officeDocument/2006/relationships/hyperlink" Target="https://www.mpam.mp.br/images/Contratos/2023/Contrato/CT_04-2023_-_MP-PGJ.pdf_ee471.pdf" TargetMode="External"/><Relationship Id="rId172" Type="http://schemas.openxmlformats.org/officeDocument/2006/relationships/hyperlink" Target="https://www.mpam.mp.br/images/Transpar%C3%AAncia_2023/Dezembro/NFs/Servi%C3%A7os/NFS_603381_2023_SOFTPLAN_12f5f.pdf" TargetMode="External"/><Relationship Id="rId193" Type="http://schemas.openxmlformats.org/officeDocument/2006/relationships/hyperlink" Target="https://www.mpam.mp.br/images/2_TA_ao_CT_N%C2%BA_019-2021_4beb7.pdf" TargetMode="External"/><Relationship Id="rId13" Type="http://schemas.openxmlformats.org/officeDocument/2006/relationships/hyperlink" Target="https://www.mpam.mp.br/images/1%C2%BA_TAP_a_TCS_n%C2%BA_10-2021_-_MP-PGJ_-_2021.007091_ec916.pdf" TargetMode="External"/><Relationship Id="rId109" Type="http://schemas.openxmlformats.org/officeDocument/2006/relationships/hyperlink" Target="https://www.mpam.mp.br/images/6_TA_ao_CT_N%C2%BA_035-2018_-_MP-PGJ_d6bfb.pdf" TargetMode="External"/><Relationship Id="rId34" Type="http://schemas.openxmlformats.org/officeDocument/2006/relationships/hyperlink" Target="https://www.mpam.mp.br/images/Transpar%C3%AAncia_2023/Dezembro/NFs/Servi%C3%A7os/FATURA_231089920_2023_COHASB_859e0.pdf" TargetMode="External"/><Relationship Id="rId55" Type="http://schemas.openxmlformats.org/officeDocument/2006/relationships/hyperlink" Target="https://www.mpam.mp.br/images/Transpar%C3%AAncia_2023/Dezembro/NFs/Servi%C3%A7os/NFS_3988_2023_ECOSEGME_d62c3.pdf" TargetMode="External"/><Relationship Id="rId76" Type="http://schemas.openxmlformats.org/officeDocument/2006/relationships/hyperlink" Target="https://www.mpam.mp.br/images/Transpar%C3%AAncia_2023/Dezembro/NFs/Servi%C3%A7os/NFS_20349_2023_GIBBOR_63018.pdf" TargetMode="External"/><Relationship Id="rId97" Type="http://schemas.openxmlformats.org/officeDocument/2006/relationships/hyperlink" Target="https://www.mpam.mp.br/images/Transpar%C3%AAncia_2023/Dezembro/NFs/Servi%C3%A7os/NFS_322_2023_MOVLEADS_91596.pdf" TargetMode="External"/><Relationship Id="rId120" Type="http://schemas.openxmlformats.org/officeDocument/2006/relationships/hyperlink" Target="https://www.mpam.mp.br/images/Transpar%C3%AAncia_2023/Dezembro/NFs/Servi%C3%A7os/NFS_45_2023_PRIMUSTECH_aada2.pdf" TargetMode="External"/><Relationship Id="rId141" Type="http://schemas.openxmlformats.org/officeDocument/2006/relationships/hyperlink" Target="https://www.mpam.mp.br/images/Transpar%C3%AAncia_2023/Dezembro/NFs/Servi%C3%A7os/NFS_7748_2023_SENCINET_c12b4.pdf" TargetMode="External"/><Relationship Id="rId7" Type="http://schemas.openxmlformats.org/officeDocument/2006/relationships/hyperlink" Target="https://www.mpam.mp.br/images/Transpar%C3%AAncia_2023/Dezembro/NFs/Servi%C3%A7os/FATURA_867462-10_2023_AMAZONAS_ENERGIA_15a28.pdf" TargetMode="External"/><Relationship Id="rId162" Type="http://schemas.openxmlformats.org/officeDocument/2006/relationships/hyperlink" Target="https://www.mpam.mp.br/images/1%C2%BA_TA_ao_CT_002-2020_-_MP-PGJ_47141.pdf" TargetMode="External"/><Relationship Id="rId183" Type="http://schemas.openxmlformats.org/officeDocument/2006/relationships/hyperlink" Target="https://www.mpam.mp.br/images/1%C2%BA_TAP_a_CT_n%C2%BA_19-2021_-_MP-PGJ_-_2022.004812_13252.pdf" TargetMode="External"/><Relationship Id="rId2" Type="http://schemas.openxmlformats.org/officeDocument/2006/relationships/hyperlink" Target="https://www.mpam.mp.br/images/Transpar%C3%AAncia_2023/Novembro/NFs/Servi%C3%A7os/NFS_12194_2023_SENCINET_b857f.pdf" TargetMode="External"/><Relationship Id="rId29" Type="http://schemas.openxmlformats.org/officeDocument/2006/relationships/hyperlink" Target="https://www.mpam.mp.br/images/1_TA_ao_CT_N%C2%BA_019-2023_-_MP-PGJ_34738.pdf" TargetMode="External"/><Relationship Id="rId24" Type="http://schemas.openxmlformats.org/officeDocument/2006/relationships/hyperlink" Target="https://www.mpam.mp.br/images/Transpar%C3%AAncia_2023/Dezembro/NFs/Servi%C3%A7os/NFS_720_2023_CASA_NOVA_ac2e0.pdf" TargetMode="External"/><Relationship Id="rId40" Type="http://schemas.openxmlformats.org/officeDocument/2006/relationships/hyperlink" Target="https://www.mpam.mp.br/images/Transpar%C3%AAncia_2023/Dezembro/NFs/Servi%C3%A7os/NFS_50471_2023_CONDOR_00faf.pdf" TargetMode="External"/><Relationship Id="rId45" Type="http://schemas.openxmlformats.org/officeDocument/2006/relationships/hyperlink" Target="https://www.mpam.mp.br/images/Transpar%C3%AAncia_2023/Dezembro/NFs/Servi%C3%A7os/FATURA_220981120235_2023_COSAMA_AUTAZES_789df.pdf" TargetMode="External"/><Relationship Id="rId66" Type="http://schemas.openxmlformats.org/officeDocument/2006/relationships/hyperlink" Target="https://www.mpam.mp.br/images/Transpar%C3%AAncia_2023/Dezembro/NFs/Servi%C3%A7os/NFS_4346_2023_EYES_f204d.pdf" TargetMode="External"/><Relationship Id="rId87" Type="http://schemas.openxmlformats.org/officeDocument/2006/relationships/hyperlink" Target="https://www.mpam.mp.br/images/CT_07-2023_-_MP-PGJ_fb5b5.pdf" TargetMode="External"/><Relationship Id="rId110" Type="http://schemas.openxmlformats.org/officeDocument/2006/relationships/hyperlink" Target="https://www.mpam.mp.br/images/6_TA_ao_CT_N%C2%BA_035-2018_-_MP-PGJ_d6bfb.pdf" TargetMode="External"/><Relationship Id="rId115" Type="http://schemas.openxmlformats.org/officeDocument/2006/relationships/hyperlink" Target="https://www.mpam.mp.br/images/Carta_Contrato_n%C2%BA_07-PGJ_-_MP-PGJ_7e36e.pdf" TargetMode="External"/><Relationship Id="rId131" Type="http://schemas.openxmlformats.org/officeDocument/2006/relationships/hyperlink" Target="https://www.mpam.mp.br/images/Transpar%C3%AAncia_2023/Dezembro/NFs/Servi%C3%A7os/NF_598_2023_QUALY_e22dc.pdf" TargetMode="External"/><Relationship Id="rId136" Type="http://schemas.openxmlformats.org/officeDocument/2006/relationships/hyperlink" Target="https://www.mpam.mp.br/images/Transpar%C3%AAncia_2023/Dezembro/NFs/Servi%C3%A7os/NFS_8035_2023_SENCINET_b0509.pdf" TargetMode="External"/><Relationship Id="rId157" Type="http://schemas.openxmlformats.org/officeDocument/2006/relationships/hyperlink" Target="https://www.mpam.mp.br/images/Transpar%C3%AAncia_2023/Dezembro/NFs/Servi%C3%A7os/NFS_15982_2023_SIDI_414fe.pdf" TargetMode="External"/><Relationship Id="rId178" Type="http://schemas.openxmlformats.org/officeDocument/2006/relationships/hyperlink" Target="https://www.mpam.mp.br/images/Transpar%C3%AAncia_2023/Dezembro/NFs/Servi%C3%A7os/NFS_612107_2023_SOFTPLAN_fb152.pdf" TargetMode="External"/><Relationship Id="rId61" Type="http://schemas.openxmlformats.org/officeDocument/2006/relationships/hyperlink" Target="https://www.mpam.mp.br/images/Transpar%C3%AAncia_2023/Dezembro/NFs/Servi%C3%A7os/NFS_596477_2023_REVISTA_575a4.pdf" TargetMode="External"/><Relationship Id="rId82" Type="http://schemas.openxmlformats.org/officeDocument/2006/relationships/hyperlink" Target="https://www.mpam.mp.br/images/CT_18-2023_-MP-PGJ_367f2.pdf" TargetMode="External"/><Relationship Id="rId152" Type="http://schemas.openxmlformats.org/officeDocument/2006/relationships/hyperlink" Target="https://www.mpam.mp.br/images/Contratos/2023/Contrato/CT_04-2023_-_MP-PGJ.pdf_ee471.pdf" TargetMode="External"/><Relationship Id="rId173" Type="http://schemas.openxmlformats.org/officeDocument/2006/relationships/hyperlink" Target="https://www.mpam.mp.br/images/Transpar%C3%AAncia_2023/Dezembro/NFs/Servi%C3%A7os/NFS_592484_2023_SOFTPLAN_a29f3.pdf" TargetMode="External"/><Relationship Id="rId194" Type="http://schemas.openxmlformats.org/officeDocument/2006/relationships/hyperlink" Target="https://www.mpam.mp.br/images/2_TA_ao_CT_N%C2%BA_019-2021_4beb7.pdf" TargetMode="External"/><Relationship Id="rId199" Type="http://schemas.openxmlformats.org/officeDocument/2006/relationships/hyperlink" Target="https://www.mpam.mp.br/images/Transpar%C3%AAncia_2023/Dezembro/NFs/Servi%C3%A7os/NFS_703178_2023_SOLUTI_a80fc.pdf" TargetMode="External"/><Relationship Id="rId203" Type="http://schemas.openxmlformats.org/officeDocument/2006/relationships/printerSettings" Target="../printerSettings/printerSettings3.bin"/><Relationship Id="rId19" Type="http://schemas.openxmlformats.org/officeDocument/2006/relationships/hyperlink" Target="https://www.mpam.mp.br/images/5_TA_ao_CT_N%C2%BA_002-2019-MP-PGJ_ac1ae.pdf" TargetMode="External"/><Relationship Id="rId14" Type="http://schemas.openxmlformats.org/officeDocument/2006/relationships/hyperlink" Target="https://www.mpam.mp.br/images/1%C2%BA_TAP_a_CT_n%C2%BA_05-2021_-_MP-PGJ_-_2020.016185_9236b.pdf" TargetMode="External"/><Relationship Id="rId30" Type="http://schemas.openxmlformats.org/officeDocument/2006/relationships/hyperlink" Target="https://www.mpam.mp.br/images/Transpar%C3%AAncia_2023/Dezembro/NFs/Servi%C3%A7os/FATURA_5126_2023_CERRADO_55e62.pdf" TargetMode="External"/><Relationship Id="rId35" Type="http://schemas.openxmlformats.org/officeDocument/2006/relationships/hyperlink" Target="https://www.mpam.mp.br/images/Transpar%C3%AAncia_2023/Dezembro/NFs/Servi%C3%A7os/FATURA_231189920_2023_COHASB_2f0c8.pdf" TargetMode="External"/><Relationship Id="rId56" Type="http://schemas.openxmlformats.org/officeDocument/2006/relationships/hyperlink" Target="https://www.mpam.mp.br/images/3%C2%BA_TA_ao_CC_003-2020_-_MP-PGJ_03dbd.pdf" TargetMode="External"/><Relationship Id="rId77" Type="http://schemas.openxmlformats.org/officeDocument/2006/relationships/hyperlink" Target="https://www.mpam.mp.br/images/Transpar%C3%AAncia_2023/Dezembro/NFs/Servi%C3%A7os/NFS_20910_2023_GIBBOR_3f768.pdf" TargetMode="External"/><Relationship Id="rId100" Type="http://schemas.openxmlformats.org/officeDocument/2006/relationships/hyperlink" Target="https://www.mpam.mp.br/images/1%C2%BA_TA_ao_CT_n.%C2%BA_0162022__MPPGJ_23ad3.pdf" TargetMode="External"/><Relationship Id="rId105" Type="http://schemas.openxmlformats.org/officeDocument/2006/relationships/hyperlink" Target="https://www.mpam.mp.br/images/Transpar%C3%AAncia_2023/Dezembro/NFs/Servi%C3%A7os/FATURA_300039335732_2023_OI_13023.pdf" TargetMode="External"/><Relationship Id="rId126" Type="http://schemas.openxmlformats.org/officeDocument/2006/relationships/hyperlink" Target="https://www.mpam.mp.br/images/Contratos/2023/Aditivos/5%C2%BA_TA_ao_CT_03-2019_-_MP-PGJ_4f3e5.pdf" TargetMode="External"/><Relationship Id="rId147" Type="http://schemas.openxmlformats.org/officeDocument/2006/relationships/hyperlink" Target="https://www.mpam.mp.br/images/3_TA_ao_CT_N%C2%BA_022-2021_-_MP-PGJ_3d457.pdf" TargetMode="External"/><Relationship Id="rId168" Type="http://schemas.openxmlformats.org/officeDocument/2006/relationships/hyperlink" Target="https://www.mpam.mp.br/images/Transpar%C3%AAncia_2023/Dezembro/NFs/Servi%C3%A7os/NFS_603377_2023_SOFTPLAN_6b9b4.pdf" TargetMode="External"/><Relationship Id="rId8" Type="http://schemas.openxmlformats.org/officeDocument/2006/relationships/hyperlink" Target="https://www.mpam.mp.br/images/Transpar%C3%AAncia_2023/Dezembro/NFs/Servi%C3%A7os/FATURA_867462-10_2023_AMAZONAS_ENERGIA_15a28.pdf" TargetMode="External"/><Relationship Id="rId51" Type="http://schemas.openxmlformats.org/officeDocument/2006/relationships/hyperlink" Target="https://www.mpam.mp.br/images/1%C2%BA_TAP_a_CCT_n%C2%BA_6-2022_-_MP-PGJ_-_2022.016293_dcaac.pdf" TargetMode="External"/><Relationship Id="rId72" Type="http://schemas.openxmlformats.org/officeDocument/2006/relationships/hyperlink" Target="https://www.mpam.mp.br/images/Transpar%C3%AAncia_2023/Dezembro/NFs/Servi%C3%A7os/NFS_40517_2023_GARTNER_34af8.pdf" TargetMode="External"/><Relationship Id="rId93" Type="http://schemas.openxmlformats.org/officeDocument/2006/relationships/hyperlink" Target="https://www.mpam.mp.br/images/1%C2%BA_TAP_a_CT_n%C2%BA_30-2022_-_MP-PGJ_-_2021.014353_cde60.pdf" TargetMode="External"/><Relationship Id="rId98" Type="http://schemas.openxmlformats.org/officeDocument/2006/relationships/hyperlink" Target="https://www.mpam.mp.br/images/Transpar%C3%AAncia_2023/Dezembro/NFs/Servi%C3%A7os/NFS_608_2023_NINE_25ffa.pdf" TargetMode="External"/><Relationship Id="rId121" Type="http://schemas.openxmlformats.org/officeDocument/2006/relationships/hyperlink" Target="https://www.mpam.mp.br/images/Transpar%C3%AAncia_2023/Dezembro/NFs/Servi%C3%A7os/NFS_40021_2023_PRODAM_ff604.pdf" TargetMode="External"/><Relationship Id="rId142" Type="http://schemas.openxmlformats.org/officeDocument/2006/relationships/hyperlink" Target="https://www.mpam.mp.br/images/2%C2%BA_TA_ao_CT_022-2021_-_MP-PGJ_010ca.pdf" TargetMode="External"/><Relationship Id="rId163" Type="http://schemas.openxmlformats.org/officeDocument/2006/relationships/hyperlink" Target="https://www.mpam.mp.br/images/1%C2%BA_TA_ao_CT_002-2020_-_MP-PGJ_47141.pdf" TargetMode="External"/><Relationship Id="rId184" Type="http://schemas.openxmlformats.org/officeDocument/2006/relationships/hyperlink" Target="https://www.mpam.mp.br/images/1%C2%BA_TAP_a_CT_n%C2%BA_19-2021_-_MP-PGJ_-_2022.004812_13252.pdf" TargetMode="External"/><Relationship Id="rId189" Type="http://schemas.openxmlformats.org/officeDocument/2006/relationships/hyperlink" Target="https://www.mpam.mp.br/images/2_TA_ao_CT_N%C2%BA_019-2021_4beb7.pdf" TargetMode="External"/><Relationship Id="rId3" Type="http://schemas.openxmlformats.org/officeDocument/2006/relationships/hyperlink" Target="https://www.mpam.mp.br/images/Transpar%C3%AAncia_2023/Dezembro/NFs/Servi%C3%A7os/NFS_3343_2023_ALFAMA_476be.pdf" TargetMode="External"/><Relationship Id="rId25" Type="http://schemas.openxmlformats.org/officeDocument/2006/relationships/hyperlink" Target="https://www.mpam.mp.br/images/2%C2%BA_TA_ao_CT_008-2021_-_MP-PGJ_bc47a.pdf" TargetMode="External"/><Relationship Id="rId46" Type="http://schemas.openxmlformats.org/officeDocument/2006/relationships/hyperlink" Target="https://www.mpam.mp.br/images/Transpar%C3%AAncia_2023/Dezembro/NFs/Servi%C3%A7os/FATURA_49431120234_2023_COSAMA_TABATINGA_ef3b1.pdf" TargetMode="External"/><Relationship Id="rId67" Type="http://schemas.openxmlformats.org/officeDocument/2006/relationships/hyperlink" Target="https://www.mpam.mp.br/images/1%C2%BA_TAP_a_CT_n%C2%BA_33-2021_-_MP-PGJ_-_2022.013017_13360.pdf" TargetMode="External"/><Relationship Id="rId116" Type="http://schemas.openxmlformats.org/officeDocument/2006/relationships/hyperlink" Target="https://www.mpam.mp.br/images/Transpar%C3%AAncia_2023/Dezembro/NFs/Servi%C3%A7os/FATURA_252_2023_PREVILEMOS_c8ee0.pdf" TargetMode="External"/><Relationship Id="rId137" Type="http://schemas.openxmlformats.org/officeDocument/2006/relationships/hyperlink" Target="https://www.mpam.mp.br/images/Transpar%C3%AAncia_2023/Dezembro/NFs/Servi%C3%A7os/NFS_8035_2023_SENCINET_b0509.pdf" TargetMode="External"/><Relationship Id="rId158" Type="http://schemas.openxmlformats.org/officeDocument/2006/relationships/hyperlink" Target="https://www.mpam.mp.br/images/Transpar%C3%AAncia_2023/Dezembro/NFs/Servi%C3%A7os/NFS_16339_2023_SIDI_a7ba8.pdf" TargetMode="External"/><Relationship Id="rId20" Type="http://schemas.openxmlformats.org/officeDocument/2006/relationships/hyperlink" Target="https://www.mpam.mp.br/images/Transpar%C3%AAncia_2023/Dezembro/NFs/Servi%C3%A7os/NFS_416_2023_BMJ_92e1e.pdf" TargetMode="External"/><Relationship Id="rId41" Type="http://schemas.openxmlformats.org/officeDocument/2006/relationships/hyperlink" Target="https://www.mpam.mp.br/images/CT_23-2023_-_MP-PGJ_6e92f.pdf" TargetMode="External"/><Relationship Id="rId62" Type="http://schemas.openxmlformats.org/officeDocument/2006/relationships/hyperlink" Target="https://www.mpam.mp.br/images/1%C2%BA_TAP_a_CT_n%C2%BA_26-2022_-_MP-PGJ_-_2022.003026_b6177.pdf" TargetMode="External"/><Relationship Id="rId83" Type="http://schemas.openxmlformats.org/officeDocument/2006/relationships/hyperlink" Target="https://www.mpam.mp.br/images/CT_18-2023_-MP-PGJ_367f2.pdf" TargetMode="External"/><Relationship Id="rId88" Type="http://schemas.openxmlformats.org/officeDocument/2006/relationships/hyperlink" Target="https://www.mpam.mp.br/images/Transpar%C3%AAncia_2023/Dezembro/NFs/Servi%C3%A7os/FATURA_3498005_2023_%C3%81GUAS_DO_AMAZONAS_ca671.pdf" TargetMode="External"/><Relationship Id="rId111" Type="http://schemas.openxmlformats.org/officeDocument/2006/relationships/hyperlink" Target="https://www.mpam.mp.br/images/6_TA_ao_CT_N%C2%BA_035-2018_-_MP-PGJ_d6bfb.pdf" TargetMode="External"/><Relationship Id="rId132" Type="http://schemas.openxmlformats.org/officeDocument/2006/relationships/hyperlink" Target="https://www.mpam.mp.br/images/Transpar%C3%AAncia_2023/Dezembro/NFs/Servi%C3%A7os/NF_603_2023_QUALY_cd993.pdf" TargetMode="External"/><Relationship Id="rId153" Type="http://schemas.openxmlformats.org/officeDocument/2006/relationships/hyperlink" Target="https://www.mpam.mp.br/images/Transpar%C3%AAncia_2023/Dezembro/NFs/Servi%C3%A7os/NFS_28_2023_SERVIX_b5e44.pdf" TargetMode="External"/><Relationship Id="rId174" Type="http://schemas.openxmlformats.org/officeDocument/2006/relationships/hyperlink" Target="https://www.mpam.mp.br/images/Transpar%C3%AAncia_2023/Dezembro/NFs/Servi%C3%A7os/NFS_603378_2023_SOFTPLAN_d2103.pdf" TargetMode="External"/><Relationship Id="rId179" Type="http://schemas.openxmlformats.org/officeDocument/2006/relationships/hyperlink" Target="https://www.mpam.mp.br/images/Transpar%C3%AAncia_2023/Dezembro/NFs/Servi%C3%A7os/NFS_612106_2023_SOFTPLAN_2072e.pdf" TargetMode="External"/><Relationship Id="rId195" Type="http://schemas.openxmlformats.org/officeDocument/2006/relationships/hyperlink" Target="https://www.mpam.mp.br/images/2_TA_ao_CT_N%C2%BA_019-2021_4beb7.pdf" TargetMode="External"/><Relationship Id="rId190" Type="http://schemas.openxmlformats.org/officeDocument/2006/relationships/hyperlink" Target="https://www.mpam.mp.br/images/2_TA_ao_CT_N%C2%BA_019-2021_4beb7.pdf" TargetMode="External"/><Relationship Id="rId204" Type="http://schemas.openxmlformats.org/officeDocument/2006/relationships/drawing" Target="../drawings/drawing3.xml"/><Relationship Id="rId15" Type="http://schemas.openxmlformats.org/officeDocument/2006/relationships/hyperlink" Target="https://www.mpam.mp.br/images/3%C2%BA_TA_ao_CT_005-2021_-_MP-PGJ_0ee41.pdf" TargetMode="External"/><Relationship Id="rId36" Type="http://schemas.openxmlformats.org/officeDocument/2006/relationships/hyperlink" Target="https://www.mpam.mp.br/images/Transpar%C3%AAncia_2023/Dezembro/NFs/Servi%C3%A7os/FATURA_231289920_2023_COHASB_59896.pdf" TargetMode="External"/><Relationship Id="rId57" Type="http://schemas.openxmlformats.org/officeDocument/2006/relationships/hyperlink" Target="https://www.mpam.mp.br/images/3%C2%BA_TA_ao_CC_003-2020_-_MP-PGJ_03dbd.pdf" TargetMode="External"/><Relationship Id="rId106" Type="http://schemas.openxmlformats.org/officeDocument/2006/relationships/hyperlink" Target="https://www.mpam.mp.br/images/Transpar%C3%AAncia_2023/Dezembro/NFs/Servi%C3%A7os/FATURA_300039332357_2023_OI_8749e.pdf" TargetMode="External"/><Relationship Id="rId127" Type="http://schemas.openxmlformats.org/officeDocument/2006/relationships/hyperlink" Target="https://www.mpam.mp.br/images/Contratos/2023/Aditivos/5%C2%BA_TA_ao_CT_03-2019_-_MP-PGJ_4f3e5.pdf" TargetMode="External"/><Relationship Id="rId10" Type="http://schemas.openxmlformats.org/officeDocument/2006/relationships/hyperlink" Target="https://www.mpam.mp.br/images/Transpar%C3%AAncia_2023/Dezembro/NFs/Servi%C3%A7os/FATURA_869937-11_2023_AMAZONAS_ENERGIA_7732d.pdf" TargetMode="External"/><Relationship Id="rId31" Type="http://schemas.openxmlformats.org/officeDocument/2006/relationships/hyperlink" Target="https://www.mpam.mp.br/images/Transpar%C3%AAncia_2023/Dezembro/NFs/Servi%C3%A7os/FATURA_5033_2023_CERRADO_11a14.pdf" TargetMode="External"/><Relationship Id="rId52" Type="http://schemas.openxmlformats.org/officeDocument/2006/relationships/hyperlink" Target="https://www.mpam.mp.br/images/Transpar%C3%AAncia_2023/Dezembro/NFs/Servi%C3%A7os/NFS_3986_2023_ECOSEGME_dd83c.pdf" TargetMode="External"/><Relationship Id="rId73" Type="http://schemas.openxmlformats.org/officeDocument/2006/relationships/hyperlink" Target="https://www.mpam.mp.br/images/Transpar%C3%AAncia_2023/Dezembro/NFs/Servi%C3%A7os/NFS_40761_2023_GARTNER_cc516.pdf" TargetMode="External"/><Relationship Id="rId78" Type="http://schemas.openxmlformats.org/officeDocument/2006/relationships/hyperlink" Target="https://www.mpam.mp.br/images/Transpar%C3%AAncia_2023/Dezembro/NFs/Servi%C3%A7os/NFS_20319_2023_GIBBOR_0f2bd.pdf" TargetMode="External"/><Relationship Id="rId94" Type="http://schemas.openxmlformats.org/officeDocument/2006/relationships/hyperlink" Target="https://www.mpam.mp.br/images/1_TA_ao_CT_N%C2%BA_030-2022_-_MP-PGJ_e0c6a.pdf" TargetMode="External"/><Relationship Id="rId99" Type="http://schemas.openxmlformats.org/officeDocument/2006/relationships/hyperlink" Target="https://www.mpam.mp.br/images/1%C2%BA_TA_ao_CT_n.%C2%BA_0162022__MPPGJ_23ad3.pdf" TargetMode="External"/><Relationship Id="rId101" Type="http://schemas.openxmlformats.org/officeDocument/2006/relationships/hyperlink" Target="https://www.mpam.mp.br/images/Transpar%C3%AAncia_2023/Dezembro/NFs/Servi%C3%A7os/FATURA_59133_2023_OCA_630ba.pdf" TargetMode="External"/><Relationship Id="rId122" Type="http://schemas.openxmlformats.org/officeDocument/2006/relationships/hyperlink" Target="https://www.mpam.mp.br/images/Transpar%C3%AAncia_2023/Dezembro/NFs/Servi%C3%A7os/NFS_41956_2023_PRODAM_41a42.pdf" TargetMode="External"/><Relationship Id="rId143" Type="http://schemas.openxmlformats.org/officeDocument/2006/relationships/hyperlink" Target="https://www.mpam.mp.br/images/1_TA_%C3%A0_CT_n.%C2%BA_022-2021_-_MP-PGJ_a9a83.pdf" TargetMode="External"/><Relationship Id="rId148" Type="http://schemas.openxmlformats.org/officeDocument/2006/relationships/hyperlink" Target="https://www.mpam.mp.br/images/3_TA_ao_CT_N%C2%BA_022-2021_-_MP-PGJ_3d457.pdf" TargetMode="External"/><Relationship Id="rId164" Type="http://schemas.openxmlformats.org/officeDocument/2006/relationships/hyperlink" Target="https://www.mpam.mp.br/images/CT_13-2023_-_MP-PGJ_33f21.pdf" TargetMode="External"/><Relationship Id="rId169" Type="http://schemas.openxmlformats.org/officeDocument/2006/relationships/hyperlink" Target="https://www.mpam.mp.br/images/Transpar%C3%AAncia_2023/Dezembro/NFs/Servi%C3%A7os/NFS_554565_2023_SOFTPLAN_8d436.pdf" TargetMode="External"/><Relationship Id="rId185" Type="http://schemas.openxmlformats.org/officeDocument/2006/relationships/hyperlink" Target="https://www.mpam.mp.br/images/1%C2%BA_TAP_a_CT_n%C2%BA_19-2021_-_MP-PGJ_-_2022.004812_13252.pdf" TargetMode="External"/><Relationship Id="rId4" Type="http://schemas.openxmlformats.org/officeDocument/2006/relationships/hyperlink" Target="https://www.mpam.mp.br/images/Transpar%C3%AAncia_2023/Dezembro/NFs/Servi%C3%A7os/MEMORANDO_235_2023_TJ_473f9.pdf" TargetMode="External"/><Relationship Id="rId9" Type="http://schemas.openxmlformats.org/officeDocument/2006/relationships/hyperlink" Target="https://www.mpam.mp.br/images/Transpar%C3%AAncia_2023/Dezembro/NFs/Servi%C3%A7os/FATURA_869937-11_2023_AMAZONAS_ENERGIA_7732d.pdf" TargetMode="External"/><Relationship Id="rId180" Type="http://schemas.openxmlformats.org/officeDocument/2006/relationships/hyperlink" Target="https://www.mpam.mp.br/images/Transpar%C3%AAncia_2023/Dezembro/NFs/Servi%C3%A7os/NFS_612104_2023_SOFTPLAN_324a1.pdf" TargetMode="External"/><Relationship Id="rId26" Type="http://schemas.openxmlformats.org/officeDocument/2006/relationships/hyperlink" Target="https://www.mpam.mp.br/images/CT_18-2023_-MP-PGJ_367f2.pdf" TargetMode="External"/><Relationship Id="rId47" Type="http://schemas.openxmlformats.org/officeDocument/2006/relationships/hyperlink" Target="https://www.mpam.mp.br/images/1%C2%BA_TAP_a_CCT_n%C2%BA_6-2022_-_MP-PGJ_-_2022.016293_dcaac.pdf" TargetMode="External"/><Relationship Id="rId68" Type="http://schemas.openxmlformats.org/officeDocument/2006/relationships/hyperlink" Target="https://www.mpam.mp.br/images/4%C2%BA_TAP_a_CESS%C3%83O_ONEROSA_N%C2%BA_01-2021_-_MP-PGJ_-_2022.008949_584c8.pdf" TargetMode="External"/><Relationship Id="rId89" Type="http://schemas.openxmlformats.org/officeDocument/2006/relationships/hyperlink" Target="https://www.mpam.mp.br/images/Contratos/2023/Carta_Contrato/CCT_n%C2%BA_06-MP-PGJ_2a292.pdf" TargetMode="External"/><Relationship Id="rId112" Type="http://schemas.openxmlformats.org/officeDocument/2006/relationships/hyperlink" Target="https://www.mpam.mp.br/images/6_TA_ao_CT_N%C2%BA_035-2018_-_MP-PGJ_d6bfb.pdf" TargetMode="External"/><Relationship Id="rId133" Type="http://schemas.openxmlformats.org/officeDocument/2006/relationships/hyperlink" Target="https://www.mpam.mp.br/images/Transpar%C3%AAncia_2023/Dezembro/NFs/Servi%C3%A7os/FATURA_2375386111_2023_SAAE_bb3f5.pdf" TargetMode="External"/><Relationship Id="rId154" Type="http://schemas.openxmlformats.org/officeDocument/2006/relationships/hyperlink" Target="https://www.mpam.mp.br/images/Transpar%C3%AAncia_2023/Dezembro/NFs/Servi%C3%A7os/NFS_29_2023_SERVIX_57573.pdf" TargetMode="External"/><Relationship Id="rId175" Type="http://schemas.openxmlformats.org/officeDocument/2006/relationships/hyperlink" Target="https://www.mpam.mp.br/images/Transpar%C3%AAncia_2023/Dezembro/NFs/Servi%C3%A7os/NFS_603382_2023_SOFTPLAN_58738.pdf" TargetMode="External"/><Relationship Id="rId196" Type="http://schemas.openxmlformats.org/officeDocument/2006/relationships/hyperlink" Target="https://www.mpam.mp.br/images/2_TA_ao_CT_N%C2%BA_019-2021_4beb7.pdf" TargetMode="External"/><Relationship Id="rId200" Type="http://schemas.openxmlformats.org/officeDocument/2006/relationships/hyperlink" Target="https://www.mpam.mp.br/images/Transpar%C3%AAncia_2023/Dezembro/NFs/Servi%C3%A7os/NFS_2185659_2023_TRIVALE_c1021.pdf" TargetMode="External"/><Relationship Id="rId16" Type="http://schemas.openxmlformats.org/officeDocument/2006/relationships/hyperlink" Target="https://www.mpam.mp.br/images/3%C2%BA_TA_ao_CT_005-2021_-_MP-PGJ_0ee41.pdf" TargetMode="External"/><Relationship Id="rId37" Type="http://schemas.openxmlformats.org/officeDocument/2006/relationships/hyperlink" Target="https://www.mpam.mp.br/images/CC_N%C2%BA_010.2021_-_MP-PGJ_88af6.pdf" TargetMode="External"/><Relationship Id="rId58" Type="http://schemas.openxmlformats.org/officeDocument/2006/relationships/hyperlink" Target="https://www.mpam.mp.br/images/3%C2%BA_TA_ao_CC_003-2020_-_MP-PGJ_03dbd.pdf" TargetMode="External"/><Relationship Id="rId79" Type="http://schemas.openxmlformats.org/officeDocument/2006/relationships/hyperlink" Target="https://www.mpam.mp.br/images/Transpar%C3%AAncia_2023/Dezembro/NFs/Servi%C3%A7os/NFS_20620_2023_GIBBOR_c4f80.pdf" TargetMode="External"/><Relationship Id="rId102" Type="http://schemas.openxmlformats.org/officeDocument/2006/relationships/hyperlink" Target="https://www.mpam.mp.br/images/Transpar%C3%AAncia_2023/Dezembro/NFs/Servi%C3%A7os/FATURA_59102_2023_OCA_ef779.pdf" TargetMode="External"/><Relationship Id="rId123" Type="http://schemas.openxmlformats.org/officeDocument/2006/relationships/hyperlink" Target="https://www.mpam.mp.br/images/Transpar%C3%AAncia_2023/Dezembro/NFs/Servi%C3%A7os/NFS_40685_2023_PRODAM_753a3.pdf" TargetMode="External"/><Relationship Id="rId144" Type="http://schemas.openxmlformats.org/officeDocument/2006/relationships/hyperlink" Target="https://www.mpam.mp.br/images/1%C2%BA_TAP_a_CT_n%C2%BA_22-2021_-_MP-PGJ_-_2022.006815_677c6.pdf" TargetMode="External"/><Relationship Id="rId90" Type="http://schemas.openxmlformats.org/officeDocument/2006/relationships/hyperlink" Target="https://www.mpam.mp.br/images/Transpar%C3%AAncia_2023/Dezembro/NFs/Servi%C3%A7os/NFS_15634_2023_MODULO_76852.pdf" TargetMode="External"/><Relationship Id="rId165" Type="http://schemas.openxmlformats.org/officeDocument/2006/relationships/hyperlink" Target="https://www.mpam.mp.br/images/1_TA_ao_CT_N%C2%BA_013-2023_-_MPPGJ_64e36.pdf" TargetMode="External"/><Relationship Id="rId186" Type="http://schemas.openxmlformats.org/officeDocument/2006/relationships/hyperlink" Target="https://www.mpam.mp.br/images/1%C2%BA_TAP_a_CT_n%C2%BA_19-2021_-_MP-PGJ_-_2022.004812_13252.pdf" TargetMode="External"/><Relationship Id="rId27" Type="http://schemas.openxmlformats.org/officeDocument/2006/relationships/hyperlink" Target="https://www.mpam.mp.br/images/CT_18-2023_-MP-PGJ_367f2.pdf" TargetMode="External"/><Relationship Id="rId48" Type="http://schemas.openxmlformats.org/officeDocument/2006/relationships/hyperlink" Target="https://www.mpam.mp.br/images/1%C2%BA_TAP_a_CCT_n%C2%BA_6-2022_-_MP-PGJ_-_2022.016293_dcaac.pdf" TargetMode="External"/><Relationship Id="rId69" Type="http://schemas.openxmlformats.org/officeDocument/2006/relationships/hyperlink" Target="https://www.mpam.mp.br/images/4%C2%BA_TAP_a_CESS%C3%83O_ONEROSA_N%C2%BA_01-2021_-_MP-PGJ_-_2022.008949_584c8.pdf" TargetMode="External"/><Relationship Id="rId113" Type="http://schemas.openxmlformats.org/officeDocument/2006/relationships/hyperlink" Target="https://www.mpam.mp.br/images/1_TA_ao_CT_n.%C2%BA_032-2021_-_MP-PGJ_3f6a6.pdf" TargetMode="External"/><Relationship Id="rId134" Type="http://schemas.openxmlformats.org/officeDocument/2006/relationships/hyperlink" Target="https://www.mpam.mp.br/images/1%C2%BA_TAP_a_CCT_n%C2%BA_05-2022_-_MP-PGJ_-_2022.015927_31e5f.pdf" TargetMode="External"/><Relationship Id="rId80" Type="http://schemas.openxmlformats.org/officeDocument/2006/relationships/hyperlink" Target="https://www.mpam.mp.br/images/CT_18-2023_-MP-PGJ_367f2.pdf" TargetMode="External"/><Relationship Id="rId155" Type="http://schemas.openxmlformats.org/officeDocument/2006/relationships/hyperlink" Target="https://www.mpam.mp.br/images/Transpar%C3%AAncia_2023/Dezembro/NFs/Servi%C3%A7os/NFS_30_2023_SERVIX_bb0e9.pdf" TargetMode="External"/><Relationship Id="rId176" Type="http://schemas.openxmlformats.org/officeDocument/2006/relationships/hyperlink" Target="https://www.mpam.mp.br/images/Transpar%C3%AAncia_2023/Dezembro/NFs/Servi%C3%A7os/NFS_603379_2023_SOFTPLAN_30cce.pdf" TargetMode="External"/><Relationship Id="rId197" Type="http://schemas.openxmlformats.org/officeDocument/2006/relationships/hyperlink" Target="https://www.mpam.mp.br/images/1%C2%BA_TAP_a_CT_n%C2%BA_19-2021_-_MP-PGJ_-_2022.004812_13252.pdf" TargetMode="External"/><Relationship Id="rId201" Type="http://schemas.openxmlformats.org/officeDocument/2006/relationships/hyperlink" Target="https://www.mpam.mp.br/images/4%C2%BA_TA_ao_CT_015-2020_-_MP-PGJ_91a1e.pdf" TargetMode="External"/><Relationship Id="rId17" Type="http://schemas.openxmlformats.org/officeDocument/2006/relationships/hyperlink" Target="https://www.mpam.mp.br/images/Contratos/2023/Aditivos/4%C2%BA_TA_ao_CT_02-2019_-_MP-PGJ_c76fb.pdf" TargetMode="External"/><Relationship Id="rId38" Type="http://schemas.openxmlformats.org/officeDocument/2006/relationships/hyperlink" Target="https://www.mpam.mp.br/images/CC_N%C2%BA_010.2021_-_MP-PGJ_88af6.pdf" TargetMode="External"/><Relationship Id="rId59" Type="http://schemas.openxmlformats.org/officeDocument/2006/relationships/hyperlink" Target="https://www.mpam.mp.br/images/3%C2%BA_TA_ao_CC_003-2020_-_MP-PGJ_03dbd.pdf" TargetMode="External"/><Relationship Id="rId103" Type="http://schemas.openxmlformats.org/officeDocument/2006/relationships/hyperlink" Target="https://www.mpam.mp.br/images/Transpar%C3%AAncia_2023/Dezembro/NFs/Servi%C3%A7os/FATURA_300039332356_2023_OI_c2321.pdf" TargetMode="External"/><Relationship Id="rId124" Type="http://schemas.openxmlformats.org/officeDocument/2006/relationships/hyperlink" Target="https://www.mpam.mp.br/images/Transpar%C3%AAncia_2023/Dezembro/NFs/Servi%C3%A7os/NFS_41310_2023_PRODAM_e9269.pdf" TargetMode="External"/><Relationship Id="rId70" Type="http://schemas.openxmlformats.org/officeDocument/2006/relationships/hyperlink" Target="https://www.mpam.mp.br/images/1%C2%BA_TAP_a_CT_n%C2%BA_25-2022_-_MP-PGJ_-_2021.018945_ef215.pdf" TargetMode="External"/><Relationship Id="rId91" Type="http://schemas.openxmlformats.org/officeDocument/2006/relationships/hyperlink" Target="https://www.mpam.mp.br/images/CT_15-2023_-_MP-PGJ_777a8.pdf" TargetMode="External"/><Relationship Id="rId145" Type="http://schemas.openxmlformats.org/officeDocument/2006/relationships/hyperlink" Target="https://www.mpam.mp.br/images/Contratos/2022/Aditivos/1%C2%BA_TA_ao_CT_n%C2%BA_13-2021_MP-PGJ_8df32.pdf" TargetMode="External"/><Relationship Id="rId166" Type="http://schemas.openxmlformats.org/officeDocument/2006/relationships/hyperlink" Target="https://www.mpam.mp.br/images/1_TA_ao_CT_N%C2%BA_013-2023_-_MPPGJ_64e36.pdf" TargetMode="External"/><Relationship Id="rId187" Type="http://schemas.openxmlformats.org/officeDocument/2006/relationships/hyperlink" Target="https://www.mpam.mp.br/images/1%C2%BA_TAP_a_CT_n%C2%BA_19-2021_-_MP-PGJ_-_2022.004812_13252.pdf" TargetMode="External"/><Relationship Id="rId1" Type="http://schemas.openxmlformats.org/officeDocument/2006/relationships/hyperlink" Target="https://www.mpam.mp.br/images/Contratos/2022/Aditivos/1%C2%BA_TA_ao_CT_n%C2%BA_13-2021_MP-PGJ_8df32.pdf" TargetMode="External"/><Relationship Id="rId28" Type="http://schemas.openxmlformats.org/officeDocument/2006/relationships/hyperlink" Target="https://www.mpam.mp.br/images/1_TA_ao_CT_N%C2%BA_019-2023_-_MP-PGJ_34738.pdf" TargetMode="External"/><Relationship Id="rId49" Type="http://schemas.openxmlformats.org/officeDocument/2006/relationships/hyperlink" Target="https://www.mpam.mp.br/images/1%C2%BA_TAP_a_CCT_n%C2%BA_6-2022_-_MP-PGJ_-_2022.016293_dcaac.pdf" TargetMode="External"/><Relationship Id="rId114" Type="http://schemas.openxmlformats.org/officeDocument/2006/relationships/hyperlink" Target="https://www.mpam.mp.br/images/1%C2%BA_TAP_a_CT_n%C2%BA_32-2021_-_MP-PGJ_-_2022.013020_cc048.pdf" TargetMode="External"/><Relationship Id="rId60" Type="http://schemas.openxmlformats.org/officeDocument/2006/relationships/hyperlink" Target="https://www.mpam.mp.br/images/Transpar%C3%AAncia_2023/Dezembro/NFs/Servi%C3%A7os/NFS_596506_2023_REVISTA_89063.pdf" TargetMode="External"/><Relationship Id="rId81" Type="http://schemas.openxmlformats.org/officeDocument/2006/relationships/hyperlink" Target="https://www.mpam.mp.br/images/CT_18-2023_-MP-PGJ_367f2.pdf" TargetMode="External"/><Relationship Id="rId135" Type="http://schemas.openxmlformats.org/officeDocument/2006/relationships/hyperlink" Target="https://www.mpam.mp.br/images/Transpar%C3%AAncia_2023/Dezembro/NFs/Servi%C3%A7os/NFS_12355_2023_SENCINET_1b627.pdf" TargetMode="External"/><Relationship Id="rId156" Type="http://schemas.openxmlformats.org/officeDocument/2006/relationships/hyperlink" Target="https://www.mpam.mp.br/images/Transpar%C3%AAncia_2023/Dezembro/NFs/Servi%C3%A7os/NFS_31_2023_SERVIX_03fd6.pdf" TargetMode="External"/><Relationship Id="rId177" Type="http://schemas.openxmlformats.org/officeDocument/2006/relationships/hyperlink" Target="https://www.mpam.mp.br/images/Transpar%C3%AAncia_2023/Dezembro/NFs/Servi%C3%A7os/NFS_603376_2023_SOFTPLAN_a4557.pdf" TargetMode="External"/><Relationship Id="rId198" Type="http://schemas.openxmlformats.org/officeDocument/2006/relationships/hyperlink" Target="https://www.mpam.mp.br/images/Transpar%C3%AAncia_2023/Novembro/NFs/Servi%C3%A7os/NFS_582197_2023_SOFTPLAN_7de1a.pdf" TargetMode="External"/><Relationship Id="rId202" Type="http://schemas.openxmlformats.org/officeDocument/2006/relationships/hyperlink" Target="https://www.mpam.mp.br/images/CT_24-2023_-_MP-PGJ_933fa.pdf" TargetMode="External"/><Relationship Id="rId18" Type="http://schemas.openxmlformats.org/officeDocument/2006/relationships/hyperlink" Target="https://www.mpam.mp.br/images/5_TA_ao_CT_N%C2%BA_002-2019-MP-PGJ_ac1ae.pdf" TargetMode="External"/><Relationship Id="rId39" Type="http://schemas.openxmlformats.org/officeDocument/2006/relationships/hyperlink" Target="https://www.mpam.mp.br/images/1%C2%BA_TAP_a_CCT_n%C2%BA_10-2021_-_MP-PGJ_-_2020.007499_951e2.pdf" TargetMode="External"/><Relationship Id="rId50" Type="http://schemas.openxmlformats.org/officeDocument/2006/relationships/hyperlink" Target="https://www.mpam.mp.br/images/1%C2%BA_TAP_a_CCT_n%C2%BA_6-2022_-_MP-PGJ_-_2022.016293_dcaac.pdf" TargetMode="External"/><Relationship Id="rId104" Type="http://schemas.openxmlformats.org/officeDocument/2006/relationships/hyperlink" Target="https://www.mpam.mp.br/images/Transpar%C3%AAncia_2023/Dezembro/NFs/Servi%C3%A7os/FATURA_300039335733_2023_OI_9f500.pdf" TargetMode="External"/><Relationship Id="rId125" Type="http://schemas.openxmlformats.org/officeDocument/2006/relationships/hyperlink" Target="https://www.mpam.mp.br/images/Transpar%C3%AAncia_2023/Dezembro/NFs/Servi%C3%A7os/NFS_41955_2023_PRODAM_259c8.pdf" TargetMode="External"/><Relationship Id="rId146" Type="http://schemas.openxmlformats.org/officeDocument/2006/relationships/hyperlink" Target="https://www.mpam.mp.br/images/Contratos/2022/Aditivos/1%C2%BA_TA_ao_CT_n%C2%BA_13-2021_MP-PGJ_8df32.pdf" TargetMode="External"/><Relationship Id="rId167" Type="http://schemas.openxmlformats.org/officeDocument/2006/relationships/hyperlink" Target="https://www.mpam.mp.br/images/Transpar%C3%AAncia_2023/Dezembro/NFs/Servi%C3%A7os/NFS_572858_2023_SOFTPLAN_4efe0.pdf" TargetMode="External"/><Relationship Id="rId188" Type="http://schemas.openxmlformats.org/officeDocument/2006/relationships/hyperlink" Target="https://www.mpam.mp.br/images/1_TA_%C3%A0_CT_n.%C2%BA_019-2021_-_MP_-PGJ_9396e.pdf" TargetMode="External"/><Relationship Id="rId71" Type="http://schemas.openxmlformats.org/officeDocument/2006/relationships/hyperlink" Target="https://www.mpam.mp.br/images/Transpar%C3%AAncia_2023/Dezembro/NFs/Servi%C3%A7os/NFS_2967_2023_G_REFRIGERA%C3%87%C3%83O_1e6a6.pdf" TargetMode="External"/><Relationship Id="rId92" Type="http://schemas.openxmlformats.org/officeDocument/2006/relationships/hyperlink" Target="https://www.mpam.mp.br/images/1%C2%BA_TAP_a_CT_n%C2%BA_30-2022_-_MP-PGJ_-_2021.014353_cde60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am.mp.br/images/Transpar%C3%AAncia_2023/Dezembro/NFs/Obras/NFS_153_2023_TURIN_6e461.pdf" TargetMode="External"/><Relationship Id="rId2" Type="http://schemas.openxmlformats.org/officeDocument/2006/relationships/hyperlink" Target="https://www.mpam.mp.br/images/CT_34-2022-MP-PGJ_b601a.pdf" TargetMode="External"/><Relationship Id="rId1" Type="http://schemas.openxmlformats.org/officeDocument/2006/relationships/hyperlink" Target="https://www.mpam.mp.br/images/CT_35-2022_-_MP-PGJ_2d7a4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mpam.mp.br/images/Transpar%C3%AAncia_2023/Dezembro/NFs/Obras/NFS_300_2023_SGRH_fdd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="85" zoomScaleNormal="85" workbookViewId="0">
      <selection activeCell="L8" sqref="L8"/>
    </sheetView>
  </sheetViews>
  <sheetFormatPr defaultRowHeight="15"/>
  <cols>
    <col min="1" max="1" width="13.7109375" customWidth="1"/>
    <col min="2" max="2" width="14.7109375" customWidth="1"/>
    <col min="3" max="3" width="17.7109375" style="42" customWidth="1"/>
    <col min="4" max="4" width="45.28515625" customWidth="1"/>
    <col min="5" max="5" width="29.5703125" customWidth="1"/>
    <col min="6" max="6" width="18.7109375" style="3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0.25">
      <c r="A3" s="5" t="s">
        <v>0</v>
      </c>
      <c r="B3" s="5"/>
      <c r="C3" s="6"/>
      <c r="D3" s="5"/>
      <c r="E3" s="5"/>
      <c r="G3" s="4"/>
      <c r="H3" s="4"/>
      <c r="I3" s="4"/>
      <c r="J3" s="2"/>
    </row>
    <row r="4" spans="1:13" ht="20.25">
      <c r="A4" s="5"/>
      <c r="B4" s="5"/>
      <c r="C4" s="7"/>
      <c r="D4" s="8"/>
      <c r="E4" s="5"/>
      <c r="G4" s="4"/>
      <c r="H4" s="4"/>
      <c r="I4" s="4"/>
      <c r="J4" s="2"/>
    </row>
    <row r="5" spans="1:13" ht="18">
      <c r="A5" s="9" t="s">
        <v>1</v>
      </c>
      <c r="B5" s="10"/>
      <c r="C5" s="11"/>
      <c r="D5" s="12"/>
      <c r="E5" s="13"/>
      <c r="G5" s="4"/>
      <c r="H5" s="4"/>
      <c r="I5" s="4"/>
      <c r="J5" s="2"/>
    </row>
    <row r="6" spans="1:13" ht="31.5">
      <c r="A6" s="14" t="s">
        <v>2</v>
      </c>
      <c r="B6" s="14" t="s">
        <v>3</v>
      </c>
      <c r="C6" s="15" t="s">
        <v>4</v>
      </c>
      <c r="D6" s="16" t="s">
        <v>5</v>
      </c>
      <c r="E6" s="16" t="s">
        <v>6</v>
      </c>
      <c r="F6" s="14" t="s">
        <v>7</v>
      </c>
      <c r="G6" s="14" t="s">
        <v>8</v>
      </c>
      <c r="H6" s="17" t="s">
        <v>9</v>
      </c>
      <c r="I6" s="17" t="s">
        <v>10</v>
      </c>
      <c r="J6" s="16" t="s">
        <v>11</v>
      </c>
      <c r="K6" s="16" t="s">
        <v>12</v>
      </c>
      <c r="L6" s="18" t="s">
        <v>13</v>
      </c>
      <c r="M6" s="16" t="s">
        <v>14</v>
      </c>
    </row>
    <row r="7" spans="1:13" s="27" customFormat="1" ht="120">
      <c r="A7" s="19" t="s">
        <v>22</v>
      </c>
      <c r="B7" s="20">
        <v>1</v>
      </c>
      <c r="C7" s="29">
        <v>9461647000195</v>
      </c>
      <c r="D7" s="21" t="s">
        <v>104</v>
      </c>
      <c r="E7" s="30" t="s">
        <v>105</v>
      </c>
      <c r="F7" s="51" t="s">
        <v>107</v>
      </c>
      <c r="G7" s="23">
        <v>45266</v>
      </c>
      <c r="H7" s="24" t="s">
        <v>108</v>
      </c>
      <c r="I7" s="25">
        <v>9000</v>
      </c>
      <c r="J7" s="26">
        <v>45271</v>
      </c>
      <c r="K7" s="21" t="s">
        <v>578</v>
      </c>
      <c r="L7" s="25">
        <f>108+8892</f>
        <v>9000</v>
      </c>
      <c r="M7" s="24" t="s">
        <v>106</v>
      </c>
    </row>
    <row r="8" spans="1:13" ht="120">
      <c r="A8" s="19" t="s">
        <v>22</v>
      </c>
      <c r="B8" s="20">
        <v>2</v>
      </c>
      <c r="C8" s="20">
        <v>30746178000147</v>
      </c>
      <c r="D8" s="21" t="s">
        <v>251</v>
      </c>
      <c r="E8" s="22" t="s">
        <v>252</v>
      </c>
      <c r="F8" s="52" t="s">
        <v>254</v>
      </c>
      <c r="G8" s="23">
        <v>45271</v>
      </c>
      <c r="H8" s="24" t="s">
        <v>255</v>
      </c>
      <c r="I8" s="28">
        <v>14418</v>
      </c>
      <c r="J8" s="23">
        <v>45271</v>
      </c>
      <c r="K8" s="21" t="s">
        <v>578</v>
      </c>
      <c r="L8" s="28">
        <v>14418</v>
      </c>
      <c r="M8" s="24" t="s">
        <v>253</v>
      </c>
    </row>
    <row r="9" spans="1:13" ht="75">
      <c r="A9" s="19" t="s">
        <v>22</v>
      </c>
      <c r="B9" s="20">
        <v>3</v>
      </c>
      <c r="C9" s="29">
        <v>84111020000120</v>
      </c>
      <c r="D9" s="21" t="s">
        <v>256</v>
      </c>
      <c r="E9" s="30" t="s">
        <v>257</v>
      </c>
      <c r="F9" s="51" t="s">
        <v>259</v>
      </c>
      <c r="G9" s="23">
        <v>45271</v>
      </c>
      <c r="H9" s="24" t="s">
        <v>260</v>
      </c>
      <c r="I9" s="25">
        <v>8589</v>
      </c>
      <c r="J9" s="26">
        <v>45271</v>
      </c>
      <c r="K9" s="21" t="s">
        <v>578</v>
      </c>
      <c r="L9" s="25">
        <f>8485.94+103.06</f>
        <v>8589</v>
      </c>
      <c r="M9" s="24" t="s">
        <v>258</v>
      </c>
    </row>
    <row r="10" spans="1:13" ht="105">
      <c r="A10" s="19" t="s">
        <v>22</v>
      </c>
      <c r="B10" s="20">
        <v>4</v>
      </c>
      <c r="C10" s="29">
        <v>45030413000157</v>
      </c>
      <c r="D10" s="21" t="s">
        <v>261</v>
      </c>
      <c r="E10" s="30" t="s">
        <v>262</v>
      </c>
      <c r="F10" s="51" t="s">
        <v>264</v>
      </c>
      <c r="G10" s="23">
        <v>45271</v>
      </c>
      <c r="H10" s="24" t="s">
        <v>265</v>
      </c>
      <c r="I10" s="25">
        <v>5520</v>
      </c>
      <c r="J10" s="26">
        <v>45271</v>
      </c>
      <c r="K10" s="21" t="s">
        <v>578</v>
      </c>
      <c r="L10" s="25">
        <v>5520</v>
      </c>
      <c r="M10" s="24" t="s">
        <v>263</v>
      </c>
    </row>
    <row r="11" spans="1:13" ht="75">
      <c r="A11" s="19" t="s">
        <v>22</v>
      </c>
      <c r="B11" s="20">
        <v>5</v>
      </c>
      <c r="C11" s="29">
        <v>45030413000157</v>
      </c>
      <c r="D11" s="21" t="s">
        <v>261</v>
      </c>
      <c r="E11" s="30" t="s">
        <v>266</v>
      </c>
      <c r="F11" s="51" t="s">
        <v>268</v>
      </c>
      <c r="G11" s="23">
        <v>45271</v>
      </c>
      <c r="H11" s="24" t="s">
        <v>269</v>
      </c>
      <c r="I11" s="25">
        <v>2760</v>
      </c>
      <c r="J11" s="26">
        <v>45271</v>
      </c>
      <c r="K11" s="21" t="s">
        <v>578</v>
      </c>
      <c r="L11" s="25">
        <v>2760</v>
      </c>
      <c r="M11" s="24" t="s">
        <v>267</v>
      </c>
    </row>
    <row r="12" spans="1:13" ht="105">
      <c r="A12" s="19" t="s">
        <v>22</v>
      </c>
      <c r="B12" s="20">
        <v>6</v>
      </c>
      <c r="C12" s="29">
        <v>27985750000116</v>
      </c>
      <c r="D12" s="21" t="s">
        <v>316</v>
      </c>
      <c r="E12" s="50" t="s">
        <v>317</v>
      </c>
      <c r="F12" s="51" t="s">
        <v>318</v>
      </c>
      <c r="G12" s="23">
        <v>45272</v>
      </c>
      <c r="H12" s="24" t="s">
        <v>319</v>
      </c>
      <c r="I12" s="25">
        <v>4804.24</v>
      </c>
      <c r="J12" s="26">
        <v>45273</v>
      </c>
      <c r="K12" s="21" t="s">
        <v>578</v>
      </c>
      <c r="L12" s="25">
        <v>4804.24</v>
      </c>
      <c r="M12" s="24" t="s">
        <v>320</v>
      </c>
    </row>
    <row r="13" spans="1:13" ht="90">
      <c r="A13" s="19" t="s">
        <v>22</v>
      </c>
      <c r="B13" s="20">
        <v>7</v>
      </c>
      <c r="C13" s="29">
        <v>27985750000116</v>
      </c>
      <c r="D13" s="21" t="s">
        <v>316</v>
      </c>
      <c r="E13" s="30" t="s">
        <v>321</v>
      </c>
      <c r="F13" s="51" t="s">
        <v>323</v>
      </c>
      <c r="G13" s="23">
        <v>45272</v>
      </c>
      <c r="H13" s="24" t="s">
        <v>324</v>
      </c>
      <c r="I13" s="25">
        <v>19639</v>
      </c>
      <c r="J13" s="26">
        <v>45273</v>
      </c>
      <c r="K13" s="21" t="s">
        <v>578</v>
      </c>
      <c r="L13" s="25">
        <v>19639</v>
      </c>
      <c r="M13" s="24" t="s">
        <v>322</v>
      </c>
    </row>
    <row r="14" spans="1:13" ht="150">
      <c r="A14" s="19" t="s">
        <v>22</v>
      </c>
      <c r="B14" s="20">
        <v>8</v>
      </c>
      <c r="C14" s="29">
        <v>32674351000174</v>
      </c>
      <c r="D14" s="21" t="s">
        <v>325</v>
      </c>
      <c r="E14" s="50" t="s">
        <v>326</v>
      </c>
      <c r="F14" s="51" t="s">
        <v>328</v>
      </c>
      <c r="G14" s="23">
        <v>45272</v>
      </c>
      <c r="H14" s="24" t="s">
        <v>329</v>
      </c>
      <c r="I14" s="25">
        <v>46293.36</v>
      </c>
      <c r="J14" s="26">
        <v>45273</v>
      </c>
      <c r="K14" s="21" t="s">
        <v>578</v>
      </c>
      <c r="L14" s="25">
        <f>45737.84+555.52</f>
        <v>46293.359999999993</v>
      </c>
      <c r="M14" s="24" t="s">
        <v>327</v>
      </c>
    </row>
    <row r="15" spans="1:13" ht="90">
      <c r="A15" s="19" t="s">
        <v>22</v>
      </c>
      <c r="B15" s="20">
        <v>9</v>
      </c>
      <c r="C15" s="29">
        <v>45030413000157</v>
      </c>
      <c r="D15" s="21" t="s">
        <v>330</v>
      </c>
      <c r="E15" s="30" t="s">
        <v>331</v>
      </c>
      <c r="F15" s="51" t="s">
        <v>333</v>
      </c>
      <c r="G15" s="23">
        <v>45272</v>
      </c>
      <c r="H15" s="24" t="s">
        <v>334</v>
      </c>
      <c r="I15" s="25">
        <v>2300</v>
      </c>
      <c r="J15" s="26">
        <v>45273</v>
      </c>
      <c r="K15" s="21" t="s">
        <v>578</v>
      </c>
      <c r="L15" s="25">
        <v>2300</v>
      </c>
      <c r="M15" s="24" t="s">
        <v>332</v>
      </c>
    </row>
    <row r="16" spans="1:13" ht="135">
      <c r="A16" s="19" t="s">
        <v>22</v>
      </c>
      <c r="B16" s="20">
        <v>10</v>
      </c>
      <c r="C16" s="29">
        <v>40426345000126</v>
      </c>
      <c r="D16" s="21" t="s">
        <v>417</v>
      </c>
      <c r="E16" s="30" t="s">
        <v>418</v>
      </c>
      <c r="F16" s="51" t="s">
        <v>420</v>
      </c>
      <c r="G16" s="23">
        <v>45273</v>
      </c>
      <c r="H16" s="24" t="s">
        <v>421</v>
      </c>
      <c r="I16" s="25">
        <v>5619.1</v>
      </c>
      <c r="J16" s="26">
        <v>45273</v>
      </c>
      <c r="K16" s="21" t="s">
        <v>578</v>
      </c>
      <c r="L16" s="25">
        <v>5619.1</v>
      </c>
      <c r="M16" s="24" t="s">
        <v>419</v>
      </c>
    </row>
    <row r="17" spans="1:13" ht="150">
      <c r="A17" s="19" t="s">
        <v>22</v>
      </c>
      <c r="B17" s="20">
        <v>11</v>
      </c>
      <c r="C17" s="29">
        <v>30092431000196</v>
      </c>
      <c r="D17" s="21" t="s">
        <v>437</v>
      </c>
      <c r="E17" s="50" t="s">
        <v>438</v>
      </c>
      <c r="F17" s="51" t="s">
        <v>440</v>
      </c>
      <c r="G17" s="23">
        <v>45273</v>
      </c>
      <c r="H17" s="24" t="s">
        <v>441</v>
      </c>
      <c r="I17" s="25">
        <v>197982.49</v>
      </c>
      <c r="J17" s="26">
        <v>45274</v>
      </c>
      <c r="K17" s="21" t="s">
        <v>578</v>
      </c>
      <c r="L17" s="25">
        <f>2375.79+195606.7</f>
        <v>197982.49000000002</v>
      </c>
      <c r="M17" s="24" t="s">
        <v>439</v>
      </c>
    </row>
    <row r="18" spans="1:13" ht="135">
      <c r="A18" s="19" t="s">
        <v>22</v>
      </c>
      <c r="B18" s="20">
        <v>12</v>
      </c>
      <c r="C18" s="29">
        <v>30092431000196</v>
      </c>
      <c r="D18" s="21" t="s">
        <v>437</v>
      </c>
      <c r="E18" s="50" t="s">
        <v>445</v>
      </c>
      <c r="F18" s="51" t="s">
        <v>446</v>
      </c>
      <c r="G18" s="23">
        <v>45273</v>
      </c>
      <c r="H18" s="24" t="s">
        <v>447</v>
      </c>
      <c r="I18" s="25">
        <v>7994.45</v>
      </c>
      <c r="J18" s="26">
        <v>45274</v>
      </c>
      <c r="K18" s="21" t="s">
        <v>578</v>
      </c>
      <c r="L18" s="25">
        <f>7898.52+95.93</f>
        <v>7994.4500000000007</v>
      </c>
      <c r="M18" s="24" t="s">
        <v>439</v>
      </c>
    </row>
    <row r="19" spans="1:13" ht="120">
      <c r="A19" s="19" t="s">
        <v>22</v>
      </c>
      <c r="B19" s="20">
        <v>13</v>
      </c>
      <c r="C19" s="29">
        <v>43478505000179</v>
      </c>
      <c r="D19" s="21" t="s">
        <v>448</v>
      </c>
      <c r="E19" s="30" t="s">
        <v>449</v>
      </c>
      <c r="F19" s="51" t="s">
        <v>451</v>
      </c>
      <c r="G19" s="23">
        <v>45275</v>
      </c>
      <c r="H19" s="24" t="s">
        <v>452</v>
      </c>
      <c r="I19" s="25">
        <v>8506.16</v>
      </c>
      <c r="J19" s="26">
        <v>45275</v>
      </c>
      <c r="K19" s="21" t="s">
        <v>578</v>
      </c>
      <c r="L19" s="25">
        <v>8506.16</v>
      </c>
      <c r="M19" s="24" t="s">
        <v>450</v>
      </c>
    </row>
    <row r="20" spans="1:13" ht="105">
      <c r="A20" s="19" t="s">
        <v>22</v>
      </c>
      <c r="B20" s="20">
        <v>14</v>
      </c>
      <c r="C20" s="29">
        <v>43478505000179</v>
      </c>
      <c r="D20" s="21" t="s">
        <v>448</v>
      </c>
      <c r="E20" s="30" t="s">
        <v>453</v>
      </c>
      <c r="F20" s="51" t="s">
        <v>455</v>
      </c>
      <c r="G20" s="23">
        <v>45275</v>
      </c>
      <c r="H20" s="24" t="s">
        <v>456</v>
      </c>
      <c r="I20" s="25">
        <v>5675</v>
      </c>
      <c r="J20" s="26">
        <v>45275</v>
      </c>
      <c r="K20" s="21" t="s">
        <v>578</v>
      </c>
      <c r="L20" s="25">
        <v>5675</v>
      </c>
      <c r="M20" s="24" t="s">
        <v>454</v>
      </c>
    </row>
    <row r="21" spans="1:13" ht="105">
      <c r="A21" s="19" t="s">
        <v>22</v>
      </c>
      <c r="B21" s="20">
        <v>15</v>
      </c>
      <c r="C21" s="29">
        <v>43478505000179</v>
      </c>
      <c r="D21" s="21" t="s">
        <v>448</v>
      </c>
      <c r="E21" s="30" t="s">
        <v>498</v>
      </c>
      <c r="F21" s="51" t="s">
        <v>500</v>
      </c>
      <c r="G21" s="23">
        <v>45275</v>
      </c>
      <c r="H21" s="24" t="s">
        <v>501</v>
      </c>
      <c r="I21" s="25">
        <v>12375</v>
      </c>
      <c r="J21" s="26">
        <v>45275</v>
      </c>
      <c r="K21" s="21" t="s">
        <v>578</v>
      </c>
      <c r="L21" s="25">
        <v>12375</v>
      </c>
      <c r="M21" s="24" t="s">
        <v>499</v>
      </c>
    </row>
    <row r="22" spans="1:13" ht="135">
      <c r="A22" s="19" t="s">
        <v>22</v>
      </c>
      <c r="B22" s="20">
        <v>16</v>
      </c>
      <c r="C22" s="29">
        <v>43478505000179</v>
      </c>
      <c r="D22" s="21" t="s">
        <v>448</v>
      </c>
      <c r="E22" s="30" t="s">
        <v>520</v>
      </c>
      <c r="F22" s="51" t="s">
        <v>522</v>
      </c>
      <c r="G22" s="23">
        <v>45278</v>
      </c>
      <c r="H22" s="24" t="s">
        <v>523</v>
      </c>
      <c r="I22" s="25">
        <v>6958.34</v>
      </c>
      <c r="J22" s="26">
        <v>45278</v>
      </c>
      <c r="K22" s="21" t="s">
        <v>578</v>
      </c>
      <c r="L22" s="25">
        <v>6958.34</v>
      </c>
      <c r="M22" s="24" t="s">
        <v>521</v>
      </c>
    </row>
    <row r="23" spans="1:13" ht="120">
      <c r="A23" s="19" t="s">
        <v>22</v>
      </c>
      <c r="B23" s="20">
        <v>17</v>
      </c>
      <c r="C23" s="29">
        <v>5340639000130</v>
      </c>
      <c r="D23" s="21" t="s">
        <v>556</v>
      </c>
      <c r="E23" s="50" t="s">
        <v>561</v>
      </c>
      <c r="F23" s="51" t="s">
        <v>562</v>
      </c>
      <c r="G23" s="23">
        <v>45279</v>
      </c>
      <c r="H23" s="24" t="s">
        <v>563</v>
      </c>
      <c r="I23" s="25">
        <v>390.53</v>
      </c>
      <c r="J23" s="26">
        <v>45280</v>
      </c>
      <c r="K23" s="21" t="s">
        <v>578</v>
      </c>
      <c r="L23" s="25">
        <v>390.53</v>
      </c>
      <c r="M23" s="24" t="s">
        <v>558</v>
      </c>
    </row>
    <row r="24" spans="1:13">
      <c r="A24" s="32" t="s">
        <v>15</v>
      </c>
      <c r="B24" s="32"/>
      <c r="C24" s="33"/>
      <c r="D24" s="4"/>
      <c r="G24" s="34"/>
      <c r="H24" s="34"/>
      <c r="I24" s="34"/>
      <c r="J24" s="2"/>
      <c r="K24" s="4"/>
      <c r="M24" s="35"/>
    </row>
    <row r="25" spans="1:13" ht="15" customHeight="1">
      <c r="A25" s="36" t="s">
        <v>577</v>
      </c>
      <c r="B25" s="37"/>
      <c r="C25" s="38"/>
      <c r="D25" s="2"/>
      <c r="G25" s="4"/>
      <c r="H25" s="4"/>
      <c r="I25" s="4"/>
      <c r="J25" s="2"/>
      <c r="K25" s="39"/>
    </row>
    <row r="26" spans="1:13" ht="15" customHeight="1">
      <c r="A26" s="40" t="s">
        <v>16</v>
      </c>
      <c r="B26" s="40"/>
      <c r="C26" s="41"/>
      <c r="D26" s="40"/>
    </row>
    <row r="27" spans="1:13" ht="15" customHeight="1">
      <c r="A27" s="40" t="s">
        <v>17</v>
      </c>
      <c r="B27" s="40"/>
      <c r="C27" s="41"/>
      <c r="D27" s="40"/>
    </row>
    <row r="28" spans="1:13" ht="15" customHeight="1">
      <c r="A28" s="40" t="s">
        <v>18</v>
      </c>
      <c r="B28" s="40"/>
      <c r="C28" s="41"/>
      <c r="D28" s="2"/>
    </row>
    <row r="29" spans="1:13" ht="15" customHeight="1"/>
  </sheetData>
  <mergeCells count="1">
    <mergeCell ref="A2:M2"/>
  </mergeCells>
  <phoneticPr fontId="15" type="noConversion"/>
  <conditionalFormatting sqref="C7:C20 C22:C23">
    <cfRule type="cellIs" dxfId="11" priority="3" operator="between">
      <formula>111111111</formula>
      <formula>99999999999</formula>
    </cfRule>
    <cfRule type="cellIs" dxfId="10" priority="4" operator="between">
      <formula>111111111111</formula>
      <formula>99999999999999</formula>
    </cfRule>
  </conditionalFormatting>
  <conditionalFormatting sqref="C21">
    <cfRule type="cellIs" dxfId="9" priority="1" operator="between">
      <formula>111111111</formula>
      <formula>99999999999</formula>
    </cfRule>
    <cfRule type="cellIs" dxfId="8" priority="2" operator="between">
      <formula>111111111111</formula>
      <formula>99999999999999</formula>
    </cfRule>
  </conditionalFormatting>
  <hyperlinks>
    <hyperlink ref="F7" r:id="rId1" xr:uid="{192A121B-82BA-4A66-8FA3-3CF3BD140D4C}"/>
    <hyperlink ref="F8" r:id="rId2" xr:uid="{4341525E-8B5B-4473-9B88-C1D6BAB19BE9}"/>
    <hyperlink ref="F9" r:id="rId3" xr:uid="{C9BFBA4F-A0EE-4287-8DA4-61819B8B9D36}"/>
    <hyperlink ref="F10" r:id="rId4" xr:uid="{172BBDDC-C96A-48CE-A785-8C2564E78CC2}"/>
    <hyperlink ref="F11" r:id="rId5" xr:uid="{2A692BD2-D860-4874-9430-1F1A0602D488}"/>
    <hyperlink ref="F12" r:id="rId6" xr:uid="{BB64958E-442C-4AB7-AFBF-1C7934690B5C}"/>
    <hyperlink ref="F13" r:id="rId7" xr:uid="{DA07EF19-7857-4588-84C7-2EA903126CCC}"/>
    <hyperlink ref="F14" r:id="rId8" xr:uid="{7F65C38E-9D75-453B-A2B6-B0F886670C35}"/>
    <hyperlink ref="F15" r:id="rId9" xr:uid="{13477D32-D080-45FA-801B-F07CD8B162B1}"/>
    <hyperlink ref="F16" r:id="rId10" xr:uid="{3DCD19E0-20EE-451B-8EAD-867752BE064F}"/>
    <hyperlink ref="F17" r:id="rId11" xr:uid="{872041D7-5802-4443-81F1-DA329D6CDDBE}"/>
    <hyperlink ref="F18" r:id="rId12" xr:uid="{CCC943E8-0312-4DA9-AA70-EECE9481878A}"/>
    <hyperlink ref="F19" r:id="rId13" xr:uid="{4E39E6FB-FCF1-4B3F-A1AD-5435D9BBBE2E}"/>
    <hyperlink ref="F20" r:id="rId14" xr:uid="{C24D43D0-1622-4044-B5A1-080753B5DC4F}"/>
    <hyperlink ref="F21" r:id="rId15" xr:uid="{9DC159B7-04CC-4D02-B89F-6B025F96116F}"/>
    <hyperlink ref="F22" r:id="rId16" xr:uid="{97056554-4302-4C15-B68C-5A8AF8F8DF0F}"/>
    <hyperlink ref="F23" r:id="rId17" xr:uid="{A771E320-0A81-4751-B8D8-81C96B05951F}"/>
    <hyperlink ref="E12" r:id="rId18" xr:uid="{3FFC0096-29A3-4032-94E9-A7636943DA67}"/>
    <hyperlink ref="E14" r:id="rId19" xr:uid="{4811D438-C86A-4E54-AD6C-2E773F1DF6C1}"/>
    <hyperlink ref="E17" r:id="rId20" xr:uid="{E7AC81C9-080F-4B88-9E6E-331ABD3B1F6E}"/>
    <hyperlink ref="E18" r:id="rId21" xr:uid="{1E614D5C-9C19-4C36-AC0A-2B515C842876}"/>
    <hyperlink ref="E23" r:id="rId22" xr:uid="{3F3F14D9-7DA6-47E7-A142-4455D5D85444}"/>
  </hyperlinks>
  <pageMargins left="0.23622047244094491" right="0.23622047244094491" top="0.19685039370078741" bottom="0.74803149606299213" header="0.31496062992125984" footer="0.31496062992125984"/>
  <pageSetup scale="43" fitToHeight="0" orientation="portrait" r:id="rId2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1F2D-EEA0-441A-A639-5641550AED93}">
  <dimension ref="A1:M25"/>
  <sheetViews>
    <sheetView zoomScale="85" zoomScaleNormal="85" workbookViewId="0">
      <selection activeCell="K9" sqref="K9"/>
    </sheetView>
  </sheetViews>
  <sheetFormatPr defaultRowHeight="15"/>
  <cols>
    <col min="1" max="1" width="13.7109375" customWidth="1"/>
    <col min="2" max="2" width="14.7109375" customWidth="1"/>
    <col min="3" max="3" width="17.7109375" style="42" customWidth="1"/>
    <col min="4" max="4" width="45.28515625" customWidth="1"/>
    <col min="5" max="5" width="29.5703125" customWidth="1"/>
    <col min="6" max="6" width="18.7109375" style="3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47" t="str">
        <f>Bens!A2</f>
        <v>DEZEMBRO/2023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0.25">
      <c r="A3" s="5" t="s">
        <v>0</v>
      </c>
      <c r="B3" s="5"/>
      <c r="C3" s="6"/>
      <c r="D3" s="5"/>
      <c r="E3" s="5"/>
      <c r="G3" s="4"/>
      <c r="H3" s="4"/>
      <c r="I3" s="4"/>
      <c r="J3" s="2"/>
    </row>
    <row r="4" spans="1:13" ht="20.25">
      <c r="A4" s="5"/>
      <c r="B4" s="5"/>
      <c r="C4" s="7"/>
      <c r="D4" s="8"/>
      <c r="E4" s="5"/>
      <c r="G4" s="4"/>
      <c r="H4" s="4"/>
      <c r="I4" s="4"/>
      <c r="J4" s="2"/>
    </row>
    <row r="5" spans="1:13" ht="18">
      <c r="A5" s="43" t="s">
        <v>19</v>
      </c>
      <c r="B5" s="10"/>
      <c r="C5" s="11"/>
      <c r="D5" s="12"/>
      <c r="E5" s="13"/>
      <c r="G5" s="4"/>
      <c r="H5" s="4"/>
      <c r="I5" s="4"/>
      <c r="J5" s="2"/>
    </row>
    <row r="6" spans="1:13" ht="31.5">
      <c r="A6" s="14" t="s">
        <v>2</v>
      </c>
      <c r="B6" s="14" t="s">
        <v>3</v>
      </c>
      <c r="C6" s="15" t="s">
        <v>4</v>
      </c>
      <c r="D6" s="16" t="s">
        <v>5</v>
      </c>
      <c r="E6" s="16" t="s">
        <v>6</v>
      </c>
      <c r="F6" s="14" t="s">
        <v>7</v>
      </c>
      <c r="G6" s="14" t="s">
        <v>8</v>
      </c>
      <c r="H6" s="17" t="s">
        <v>9</v>
      </c>
      <c r="I6" s="17" t="s">
        <v>10</v>
      </c>
      <c r="J6" s="16" t="s">
        <v>11</v>
      </c>
      <c r="K6" s="16" t="s">
        <v>12</v>
      </c>
      <c r="L6" s="18" t="s">
        <v>13</v>
      </c>
      <c r="M6" s="16" t="s">
        <v>14</v>
      </c>
    </row>
    <row r="7" spans="1:13" s="27" customFormat="1" ht="120">
      <c r="A7" s="19" t="s">
        <v>22</v>
      </c>
      <c r="B7" s="20">
        <v>1</v>
      </c>
      <c r="C7" s="29">
        <v>33179565000137</v>
      </c>
      <c r="D7" s="21" t="s">
        <v>53</v>
      </c>
      <c r="E7" s="50" t="s">
        <v>62</v>
      </c>
      <c r="F7" s="51" t="s">
        <v>67</v>
      </c>
      <c r="G7" s="23">
        <v>45265</v>
      </c>
      <c r="H7" s="24" t="s">
        <v>63</v>
      </c>
      <c r="I7" s="25">
        <v>2523.33</v>
      </c>
      <c r="J7" s="26">
        <v>45271</v>
      </c>
      <c r="K7" s="21" t="s">
        <v>578</v>
      </c>
      <c r="L7" s="25">
        <f>121.12+2402.21</f>
        <v>2523.33</v>
      </c>
      <c r="M7" s="24" t="s">
        <v>59</v>
      </c>
    </row>
    <row r="8" spans="1:13" ht="120">
      <c r="A8" s="19" t="s">
        <v>22</v>
      </c>
      <c r="B8" s="20">
        <v>2</v>
      </c>
      <c r="C8" s="29">
        <v>33179565000137</v>
      </c>
      <c r="D8" s="21" t="s">
        <v>53</v>
      </c>
      <c r="E8" s="45" t="s">
        <v>64</v>
      </c>
      <c r="F8" s="52" t="s">
        <v>67</v>
      </c>
      <c r="G8" s="23">
        <v>45265</v>
      </c>
      <c r="H8" s="24" t="s">
        <v>68</v>
      </c>
      <c r="I8" s="28">
        <v>19518.689999999999</v>
      </c>
      <c r="J8" s="23">
        <v>45271</v>
      </c>
      <c r="K8" s="21" t="s">
        <v>578</v>
      </c>
      <c r="L8" s="28">
        <f>936.9+18581.79</f>
        <v>19518.690000000002</v>
      </c>
      <c r="M8" s="24" t="s">
        <v>59</v>
      </c>
    </row>
    <row r="9" spans="1:13" ht="120">
      <c r="A9" s="19" t="s">
        <v>22</v>
      </c>
      <c r="B9" s="20">
        <v>3</v>
      </c>
      <c r="C9" s="29">
        <v>26605545000115</v>
      </c>
      <c r="D9" s="21" t="s">
        <v>44</v>
      </c>
      <c r="E9" s="50" t="s">
        <v>102</v>
      </c>
      <c r="F9" s="51" t="s">
        <v>100</v>
      </c>
      <c r="G9" s="23">
        <v>45265</v>
      </c>
      <c r="H9" s="24" t="s">
        <v>103</v>
      </c>
      <c r="I9" s="25">
        <v>3900</v>
      </c>
      <c r="J9" s="26">
        <v>45271</v>
      </c>
      <c r="K9" s="21" t="s">
        <v>578</v>
      </c>
      <c r="L9" s="25">
        <f>1528.8+2371.2</f>
        <v>3900</v>
      </c>
      <c r="M9" s="24" t="s">
        <v>99</v>
      </c>
    </row>
    <row r="10" spans="1:13" ht="120">
      <c r="A10" s="19" t="s">
        <v>22</v>
      </c>
      <c r="B10" s="20">
        <v>4</v>
      </c>
      <c r="C10" s="29">
        <v>3146650215</v>
      </c>
      <c r="D10" s="21" t="s">
        <v>136</v>
      </c>
      <c r="E10" s="50" t="s">
        <v>137</v>
      </c>
      <c r="F10" s="51" t="s">
        <v>139</v>
      </c>
      <c r="G10" s="23">
        <v>45266</v>
      </c>
      <c r="H10" s="24" t="s">
        <v>140</v>
      </c>
      <c r="I10" s="25">
        <v>24545.87</v>
      </c>
      <c r="J10" s="26">
        <v>45271</v>
      </c>
      <c r="K10" s="21" t="s">
        <v>578</v>
      </c>
      <c r="L10" s="25">
        <f>18825.92+5719.95</f>
        <v>24545.87</v>
      </c>
      <c r="M10" s="24" t="s">
        <v>138</v>
      </c>
    </row>
    <row r="11" spans="1:13" ht="105">
      <c r="A11" s="19" t="s">
        <v>22</v>
      </c>
      <c r="B11" s="20">
        <v>5</v>
      </c>
      <c r="C11" s="29">
        <v>6330703272</v>
      </c>
      <c r="D11" s="21" t="s">
        <v>155</v>
      </c>
      <c r="E11" s="50" t="s">
        <v>156</v>
      </c>
      <c r="F11" s="51" t="s">
        <v>139</v>
      </c>
      <c r="G11" s="23">
        <v>45266</v>
      </c>
      <c r="H11" s="24" t="s">
        <v>158</v>
      </c>
      <c r="I11" s="25">
        <v>7910</v>
      </c>
      <c r="J11" s="26">
        <v>45271</v>
      </c>
      <c r="K11" s="21" t="s">
        <v>578</v>
      </c>
      <c r="L11" s="25">
        <f>6764.92+1145.08</f>
        <v>7910</v>
      </c>
      <c r="M11" s="24" t="s">
        <v>157</v>
      </c>
    </row>
    <row r="12" spans="1:13" ht="105">
      <c r="A12" s="19" t="s">
        <v>22</v>
      </c>
      <c r="B12" s="20">
        <v>6</v>
      </c>
      <c r="C12" s="29">
        <v>5155244250</v>
      </c>
      <c r="D12" s="21" t="s">
        <v>159</v>
      </c>
      <c r="E12" s="50" t="s">
        <v>160</v>
      </c>
      <c r="F12" s="51" t="s">
        <v>139</v>
      </c>
      <c r="G12" s="23">
        <v>45266</v>
      </c>
      <c r="H12" s="24" t="s">
        <v>162</v>
      </c>
      <c r="I12" s="25">
        <v>1900</v>
      </c>
      <c r="J12" s="26">
        <v>45271</v>
      </c>
      <c r="K12" s="21" t="s">
        <v>578</v>
      </c>
      <c r="L12" s="25">
        <v>1900</v>
      </c>
      <c r="M12" s="24" t="s">
        <v>161</v>
      </c>
    </row>
    <row r="13" spans="1:13" ht="105">
      <c r="A13" s="19" t="s">
        <v>22</v>
      </c>
      <c r="B13" s="20">
        <v>7</v>
      </c>
      <c r="C13" s="29">
        <v>33179565000137</v>
      </c>
      <c r="D13" s="21" t="s">
        <v>53</v>
      </c>
      <c r="E13" s="50" t="s">
        <v>196</v>
      </c>
      <c r="F13" s="51" t="s">
        <v>197</v>
      </c>
      <c r="G13" s="23">
        <v>45267</v>
      </c>
      <c r="H13" s="24" t="s">
        <v>198</v>
      </c>
      <c r="I13" s="25">
        <v>8564.65</v>
      </c>
      <c r="J13" s="26">
        <v>45271</v>
      </c>
      <c r="K13" s="21" t="s">
        <v>578</v>
      </c>
      <c r="L13" s="25">
        <f>8103.65+461</f>
        <v>8564.65</v>
      </c>
      <c r="M13" s="24" t="s">
        <v>190</v>
      </c>
    </row>
    <row r="14" spans="1:13" ht="105">
      <c r="A14" s="19" t="s">
        <v>22</v>
      </c>
      <c r="B14" s="20">
        <v>8</v>
      </c>
      <c r="C14" s="29">
        <v>33179565000137</v>
      </c>
      <c r="D14" s="21" t="s">
        <v>53</v>
      </c>
      <c r="E14" s="50" t="s">
        <v>199</v>
      </c>
      <c r="F14" s="51" t="s">
        <v>197</v>
      </c>
      <c r="G14" s="23">
        <v>45267</v>
      </c>
      <c r="H14" s="24" t="s">
        <v>200</v>
      </c>
      <c r="I14" s="25">
        <v>1039.54</v>
      </c>
      <c r="J14" s="26">
        <v>45271</v>
      </c>
      <c r="K14" s="21" t="s">
        <v>578</v>
      </c>
      <c r="L14" s="25">
        <v>1039.54</v>
      </c>
      <c r="M14" s="24" t="s">
        <v>190</v>
      </c>
    </row>
    <row r="15" spans="1:13" ht="105">
      <c r="A15" s="19" t="s">
        <v>22</v>
      </c>
      <c r="B15" s="20">
        <v>9</v>
      </c>
      <c r="C15" s="29">
        <v>33179565000137</v>
      </c>
      <c r="D15" s="21" t="s">
        <v>53</v>
      </c>
      <c r="E15" s="50" t="s">
        <v>205</v>
      </c>
      <c r="F15" s="51" t="s">
        <v>206</v>
      </c>
      <c r="G15" s="23">
        <v>45267</v>
      </c>
      <c r="H15" s="24" t="s">
        <v>207</v>
      </c>
      <c r="I15" s="25">
        <v>22123.53</v>
      </c>
      <c r="J15" s="26">
        <v>45271</v>
      </c>
      <c r="K15" s="21" t="s">
        <v>578</v>
      </c>
      <c r="L15" s="25">
        <f>1061.93+21061.6</f>
        <v>22123.53</v>
      </c>
      <c r="M15" s="24" t="s">
        <v>202</v>
      </c>
    </row>
    <row r="16" spans="1:13" ht="105">
      <c r="A16" s="19" t="s">
        <v>22</v>
      </c>
      <c r="B16" s="20">
        <v>10</v>
      </c>
      <c r="C16" s="29">
        <v>5828884000190</v>
      </c>
      <c r="D16" s="21" t="s">
        <v>235</v>
      </c>
      <c r="E16" s="50" t="s">
        <v>236</v>
      </c>
      <c r="F16" s="51" t="s">
        <v>139</v>
      </c>
      <c r="G16" s="23">
        <v>45267</v>
      </c>
      <c r="H16" s="24" t="s">
        <v>238</v>
      </c>
      <c r="I16" s="25">
        <v>96328.06</v>
      </c>
      <c r="J16" s="26">
        <v>45271</v>
      </c>
      <c r="K16" s="21" t="s">
        <v>578</v>
      </c>
      <c r="L16" s="25">
        <f>91704.31+4623.75</f>
        <v>96328.06</v>
      </c>
      <c r="M16" s="24" t="s">
        <v>237</v>
      </c>
    </row>
    <row r="17" spans="1:13" ht="105">
      <c r="A17" s="19" t="s">
        <v>22</v>
      </c>
      <c r="B17" s="20">
        <v>11</v>
      </c>
      <c r="C17" s="29">
        <v>81838018115</v>
      </c>
      <c r="D17" s="21" t="s">
        <v>239</v>
      </c>
      <c r="E17" s="50" t="s">
        <v>240</v>
      </c>
      <c r="F17" s="51" t="s">
        <v>139</v>
      </c>
      <c r="G17" s="23">
        <v>45267</v>
      </c>
      <c r="H17" s="24" t="s">
        <v>242</v>
      </c>
      <c r="I17" s="25">
        <v>2994.5</v>
      </c>
      <c r="J17" s="26">
        <v>45271</v>
      </c>
      <c r="K17" s="21" t="s">
        <v>578</v>
      </c>
      <c r="L17" s="25">
        <f>2967.92+26.58</f>
        <v>2994.5</v>
      </c>
      <c r="M17" s="24" t="s">
        <v>241</v>
      </c>
    </row>
    <row r="18" spans="1:13" ht="135">
      <c r="A18" s="19" t="s">
        <v>22</v>
      </c>
      <c r="B18" s="20">
        <v>12</v>
      </c>
      <c r="C18" s="29">
        <v>84468636000152</v>
      </c>
      <c r="D18" s="21" t="s">
        <v>246</v>
      </c>
      <c r="E18" s="50" t="s">
        <v>247</v>
      </c>
      <c r="F18" s="51" t="s">
        <v>249</v>
      </c>
      <c r="G18" s="23">
        <v>45267</v>
      </c>
      <c r="H18" s="24" t="s">
        <v>250</v>
      </c>
      <c r="I18" s="25">
        <v>126546.51</v>
      </c>
      <c r="J18" s="26">
        <v>45271</v>
      </c>
      <c r="K18" s="21" t="s">
        <v>578</v>
      </c>
      <c r="L18" s="25">
        <f>120472.28+6074.23</f>
        <v>126546.51</v>
      </c>
      <c r="M18" s="24" t="s">
        <v>248</v>
      </c>
    </row>
    <row r="19" spans="1:13" ht="90">
      <c r="A19" s="19" t="s">
        <v>22</v>
      </c>
      <c r="B19" s="20">
        <v>13</v>
      </c>
      <c r="C19" s="29">
        <v>40746380291</v>
      </c>
      <c r="D19" s="21" t="s">
        <v>362</v>
      </c>
      <c r="E19" s="50" t="s">
        <v>363</v>
      </c>
      <c r="F19" s="51" t="s">
        <v>139</v>
      </c>
      <c r="G19" s="23">
        <v>45273</v>
      </c>
      <c r="H19" s="24" t="s">
        <v>365</v>
      </c>
      <c r="I19" s="25">
        <v>2500</v>
      </c>
      <c r="J19" s="26">
        <v>45273</v>
      </c>
      <c r="K19" s="21" t="s">
        <v>578</v>
      </c>
      <c r="L19" s="25">
        <v>2500</v>
      </c>
      <c r="M19" s="24" t="s">
        <v>364</v>
      </c>
    </row>
    <row r="20" spans="1:13">
      <c r="A20" s="32" t="s">
        <v>15</v>
      </c>
      <c r="B20" s="32"/>
      <c r="C20" s="33"/>
      <c r="D20" s="4"/>
      <c r="G20" s="34"/>
      <c r="H20" s="34"/>
      <c r="I20" s="34"/>
      <c r="J20" s="2"/>
      <c r="K20" s="4"/>
      <c r="M20" s="35"/>
    </row>
    <row r="21" spans="1:13" ht="15" customHeight="1">
      <c r="A21" s="36" t="str">
        <f>Bens!A25</f>
        <v>Data da última atualização: 20/01/2024</v>
      </c>
      <c r="B21" s="37"/>
      <c r="C21" s="38"/>
      <c r="D21" s="2"/>
      <c r="G21" s="4"/>
      <c r="H21" s="4"/>
      <c r="I21" s="4"/>
      <c r="J21" s="2"/>
      <c r="K21" s="39"/>
    </row>
    <row r="22" spans="1:13" ht="15" customHeight="1">
      <c r="A22" s="40" t="s">
        <v>16</v>
      </c>
      <c r="B22" s="40"/>
      <c r="C22" s="41"/>
      <c r="D22" s="40"/>
    </row>
    <row r="23" spans="1:13" ht="15" customHeight="1">
      <c r="A23" s="40" t="s">
        <v>17</v>
      </c>
      <c r="B23" s="40"/>
      <c r="C23" s="41"/>
      <c r="D23" s="40"/>
    </row>
    <row r="24" spans="1:13" ht="15" customHeight="1">
      <c r="A24" s="40" t="s">
        <v>18</v>
      </c>
      <c r="B24" s="40"/>
      <c r="C24" s="41"/>
      <c r="D24" s="2"/>
    </row>
    <row r="25" spans="1:13" ht="15" customHeight="1"/>
  </sheetData>
  <mergeCells count="1">
    <mergeCell ref="A2:M2"/>
  </mergeCells>
  <phoneticPr fontId="15" type="noConversion"/>
  <conditionalFormatting sqref="C7:C19">
    <cfRule type="cellIs" dxfId="7" priority="1" operator="between">
      <formula>111111111</formula>
      <formula>99999999999</formula>
    </cfRule>
    <cfRule type="cellIs" dxfId="6" priority="2" operator="between">
      <formula>111111111111</formula>
      <formula>99999999999999</formula>
    </cfRule>
  </conditionalFormatting>
  <hyperlinks>
    <hyperlink ref="F7" r:id="rId1" xr:uid="{D684DEDB-EBA8-444A-A645-099FE44B63E5}"/>
    <hyperlink ref="F8" r:id="rId2" xr:uid="{2134C6A8-3905-4B10-BACE-AD58B881A119}"/>
    <hyperlink ref="F9" r:id="rId3" xr:uid="{9ADA23DE-DB26-4182-B92D-E1E0BED327C7}"/>
    <hyperlink ref="F10" r:id="rId4" xr:uid="{91E55EFF-57C4-496B-9E05-AD6272B0D55D}"/>
    <hyperlink ref="F11" r:id="rId5" xr:uid="{C972A34E-448C-4122-BD33-8CD984F2F5E5}"/>
    <hyperlink ref="F12" r:id="rId6" xr:uid="{A1C440C8-A71B-4D09-AAE1-869EC2F0477E}"/>
    <hyperlink ref="F13" r:id="rId7" xr:uid="{7CE4216D-B03E-4A05-880B-52243B7679FA}"/>
    <hyperlink ref="F14" r:id="rId8" xr:uid="{3F9AED51-9B2F-42C4-A4B9-452407992E70}"/>
    <hyperlink ref="F15" r:id="rId9" xr:uid="{30873950-2FBC-4BAF-A070-7C1EF724DF38}"/>
    <hyperlink ref="F16" r:id="rId10" xr:uid="{0EE3BF1B-C238-4D71-B0FB-19AAFB466F58}"/>
    <hyperlink ref="F17" r:id="rId11" xr:uid="{061232B7-6FB5-42ED-A68E-57BB609D5FF6}"/>
    <hyperlink ref="F18" r:id="rId12" xr:uid="{B208E15A-9BC8-41FC-9A6F-C01D4C77072D}"/>
    <hyperlink ref="F19" r:id="rId13" xr:uid="{576479EA-3C90-4BD4-82A7-FA19D209B178}"/>
    <hyperlink ref="E7" r:id="rId14" xr:uid="{9B4BB7EE-FE7C-4A7D-908A-C0E3B32EB386}"/>
    <hyperlink ref="E8" r:id="rId15" xr:uid="{2B171CAE-AFD8-4276-9295-8B7E5C35C4CE}"/>
    <hyperlink ref="E15" r:id="rId16" xr:uid="{0F94A0AC-1F63-4D69-B52A-9E7FDB756AC7}"/>
    <hyperlink ref="E9" r:id="rId17" xr:uid="{5E552901-3EC8-49E2-8924-EF6DFC61E45F}"/>
    <hyperlink ref="E10" r:id="rId18" xr:uid="{880E9E91-5F84-4CF7-AE39-02A1EE43D586}"/>
    <hyperlink ref="E11" r:id="rId19" xr:uid="{B0A8BDD5-E03F-4B1C-A1BF-5F9ED8299087}"/>
    <hyperlink ref="E12" r:id="rId20" xr:uid="{05678344-E7D4-461F-86B2-6FF3B88F0A66}"/>
    <hyperlink ref="E13" r:id="rId21" xr:uid="{456A730D-78B9-4200-87B4-8EF38DCB343E}"/>
    <hyperlink ref="E14" r:id="rId22" xr:uid="{55C541DD-E120-4007-A879-3E3F57414D06}"/>
    <hyperlink ref="E16" r:id="rId23" xr:uid="{2514E2DD-81FC-49F3-9AD3-FDEE38033A2A}"/>
    <hyperlink ref="E19" r:id="rId24" xr:uid="{8E7E34E0-A873-44B6-A65E-693164758769}"/>
    <hyperlink ref="E17" r:id="rId25" xr:uid="{F9041941-B0DE-4F61-B87A-7E8C2418FB7A}"/>
    <hyperlink ref="E18" r:id="rId26" xr:uid="{10B40C02-B942-4B63-AC78-88DA48A87513}"/>
  </hyperlinks>
  <pageMargins left="0.511811024" right="0.511811024" top="0.78740157499999996" bottom="0.78740157499999996" header="0.31496062000000002" footer="0.31496062000000002"/>
  <pageSetup scale="40" orientation="portrait" r:id="rId27"/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4B948-1A86-41CA-A0A2-8D269E93E45D}">
  <dimension ref="A1:M115"/>
  <sheetViews>
    <sheetView zoomScale="85" zoomScaleNormal="85" workbookViewId="0">
      <selection activeCell="L9" sqref="L9"/>
    </sheetView>
  </sheetViews>
  <sheetFormatPr defaultRowHeight="15"/>
  <cols>
    <col min="1" max="1" width="13.7109375" customWidth="1"/>
    <col min="2" max="2" width="14.7109375" customWidth="1"/>
    <col min="3" max="3" width="17.7109375" style="42" customWidth="1"/>
    <col min="4" max="4" width="45.28515625" customWidth="1"/>
    <col min="5" max="5" width="29.5703125" customWidth="1"/>
    <col min="6" max="6" width="18.7109375" style="3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47" t="str">
        <f>Bens!A2</f>
        <v>DEZEMBRO/2023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0.25">
      <c r="A3" s="5" t="s">
        <v>0</v>
      </c>
      <c r="B3" s="5"/>
      <c r="C3" s="6"/>
      <c r="D3" s="5"/>
      <c r="E3" s="5"/>
      <c r="G3" s="4"/>
      <c r="H3" s="4"/>
      <c r="I3" s="4"/>
      <c r="J3" s="2"/>
    </row>
    <row r="4" spans="1:13" ht="20.25">
      <c r="A4" s="5"/>
      <c r="B4" s="5"/>
      <c r="C4" s="7"/>
      <c r="D4" s="8"/>
      <c r="E4" s="5"/>
      <c r="G4" s="4"/>
      <c r="H4" s="4"/>
      <c r="I4" s="4"/>
      <c r="J4" s="2"/>
    </row>
    <row r="5" spans="1:13" ht="18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ht="31.5">
      <c r="A6" s="14" t="s">
        <v>2</v>
      </c>
      <c r="B6" s="14" t="s">
        <v>3</v>
      </c>
      <c r="C6" s="15" t="s">
        <v>4</v>
      </c>
      <c r="D6" s="16" t="s">
        <v>5</v>
      </c>
      <c r="E6" s="16" t="s">
        <v>6</v>
      </c>
      <c r="F6" s="14" t="s">
        <v>7</v>
      </c>
      <c r="G6" s="14" t="s">
        <v>8</v>
      </c>
      <c r="H6" s="17" t="s">
        <v>9</v>
      </c>
      <c r="I6" s="17" t="s">
        <v>10</v>
      </c>
      <c r="J6" s="16" t="s">
        <v>11</v>
      </c>
      <c r="K6" s="16" t="s">
        <v>12</v>
      </c>
      <c r="L6" s="18" t="s">
        <v>13</v>
      </c>
      <c r="M6" s="16" t="s">
        <v>14</v>
      </c>
    </row>
    <row r="7" spans="1:13" s="27" customFormat="1" ht="105">
      <c r="A7" s="19" t="s">
        <v>24</v>
      </c>
      <c r="B7" s="20">
        <v>1</v>
      </c>
      <c r="C7" s="44">
        <v>33179600000000</v>
      </c>
      <c r="D7" s="21" t="s">
        <v>25</v>
      </c>
      <c r="E7" s="45" t="s">
        <v>26</v>
      </c>
      <c r="F7" s="46" t="s">
        <v>27</v>
      </c>
      <c r="G7" s="23">
        <v>45238</v>
      </c>
      <c r="H7" s="24" t="s">
        <v>28</v>
      </c>
      <c r="I7" s="25">
        <v>258.39999999999998</v>
      </c>
      <c r="J7" s="26">
        <v>45271</v>
      </c>
      <c r="K7" s="21" t="s">
        <v>578</v>
      </c>
      <c r="L7" s="25">
        <f>12.4+246</f>
        <v>258.39999999999998</v>
      </c>
      <c r="M7" s="24" t="s">
        <v>29</v>
      </c>
    </row>
    <row r="8" spans="1:13" ht="105">
      <c r="A8" s="19" t="s">
        <v>22</v>
      </c>
      <c r="B8" s="20">
        <v>2</v>
      </c>
      <c r="C8" s="20">
        <v>4301769000109</v>
      </c>
      <c r="D8" s="21" t="s">
        <v>30</v>
      </c>
      <c r="E8" s="45" t="s">
        <v>31</v>
      </c>
      <c r="F8" s="46" t="s">
        <v>32</v>
      </c>
      <c r="G8" s="23">
        <v>45264</v>
      </c>
      <c r="H8" s="24" t="s">
        <v>33</v>
      </c>
      <c r="I8" s="28">
        <v>6495.3</v>
      </c>
      <c r="J8" s="23">
        <v>45264</v>
      </c>
      <c r="K8" s="21" t="s">
        <v>572</v>
      </c>
      <c r="L8" s="28">
        <v>6495.3</v>
      </c>
      <c r="M8" s="24" t="s">
        <v>34</v>
      </c>
    </row>
    <row r="9" spans="1:13" ht="105">
      <c r="A9" s="19" t="s">
        <v>22</v>
      </c>
      <c r="B9" s="20">
        <v>3</v>
      </c>
      <c r="C9" s="20">
        <v>4301769000109</v>
      </c>
      <c r="D9" s="21" t="s">
        <v>30</v>
      </c>
      <c r="E9" s="50" t="s">
        <v>35</v>
      </c>
      <c r="F9" s="54" t="s">
        <v>36</v>
      </c>
      <c r="G9" s="23">
        <v>45264</v>
      </c>
      <c r="H9" s="24" t="s">
        <v>37</v>
      </c>
      <c r="I9" s="25">
        <v>6495.3</v>
      </c>
      <c r="J9" s="26">
        <v>45264</v>
      </c>
      <c r="K9" s="21" t="s">
        <v>572</v>
      </c>
      <c r="L9" s="25">
        <v>6495.3</v>
      </c>
      <c r="M9" s="24" t="s">
        <v>38</v>
      </c>
    </row>
    <row r="10" spans="1:13" ht="90">
      <c r="A10" s="19" t="s">
        <v>22</v>
      </c>
      <c r="B10" s="20">
        <v>4</v>
      </c>
      <c r="C10" s="29">
        <v>10181964000137</v>
      </c>
      <c r="D10" s="21" t="s">
        <v>39</v>
      </c>
      <c r="E10" s="50" t="s">
        <v>40</v>
      </c>
      <c r="F10" s="54" t="s">
        <v>42</v>
      </c>
      <c r="G10" s="23">
        <v>45264</v>
      </c>
      <c r="H10" s="24" t="s">
        <v>43</v>
      </c>
      <c r="I10" s="25">
        <v>4078.32</v>
      </c>
      <c r="J10" s="26">
        <v>45271</v>
      </c>
      <c r="K10" s="31" t="s">
        <v>578</v>
      </c>
      <c r="L10" s="25">
        <f>228.62+34.32+1.16+1.11+1.11+3812</f>
        <v>4078.32</v>
      </c>
      <c r="M10" s="24" t="s">
        <v>41</v>
      </c>
    </row>
    <row r="11" spans="1:13" ht="150">
      <c r="A11" s="19" t="s">
        <v>22</v>
      </c>
      <c r="B11" s="20">
        <v>5</v>
      </c>
      <c r="C11" s="29">
        <v>26605545000115</v>
      </c>
      <c r="D11" s="21" t="s">
        <v>44</v>
      </c>
      <c r="E11" s="50" t="s">
        <v>45</v>
      </c>
      <c r="F11" s="54" t="s">
        <v>47</v>
      </c>
      <c r="G11" s="23">
        <v>45264</v>
      </c>
      <c r="H11" s="24" t="s">
        <v>48</v>
      </c>
      <c r="I11" s="25">
        <v>16980</v>
      </c>
      <c r="J11" s="26">
        <v>45271</v>
      </c>
      <c r="K11" s="31" t="s">
        <v>578</v>
      </c>
      <c r="L11" s="25">
        <f>815.04+16164.96</f>
        <v>16980</v>
      </c>
      <c r="M11" s="24" t="s">
        <v>46</v>
      </c>
    </row>
    <row r="12" spans="1:13" ht="105">
      <c r="A12" s="19" t="s">
        <v>22</v>
      </c>
      <c r="B12" s="20">
        <v>6</v>
      </c>
      <c r="C12" s="29">
        <v>26605545000115</v>
      </c>
      <c r="D12" s="21" t="s">
        <v>44</v>
      </c>
      <c r="E12" s="50" t="s">
        <v>49</v>
      </c>
      <c r="F12" s="54" t="s">
        <v>51</v>
      </c>
      <c r="G12" s="23">
        <v>45264</v>
      </c>
      <c r="H12" s="24" t="s">
        <v>52</v>
      </c>
      <c r="I12" s="25">
        <v>16980</v>
      </c>
      <c r="J12" s="26">
        <v>45271</v>
      </c>
      <c r="K12" s="31" t="s">
        <v>578</v>
      </c>
      <c r="L12" s="25">
        <f>815.04+16164.96</f>
        <v>16980</v>
      </c>
      <c r="M12" s="24" t="s">
        <v>50</v>
      </c>
    </row>
    <row r="13" spans="1:13" ht="135">
      <c r="A13" s="19" t="s">
        <v>22</v>
      </c>
      <c r="B13" s="20">
        <v>7</v>
      </c>
      <c r="C13" s="29">
        <v>33179565000137</v>
      </c>
      <c r="D13" s="21" t="s">
        <v>53</v>
      </c>
      <c r="E13" s="50" t="s">
        <v>54</v>
      </c>
      <c r="F13" s="54" t="s">
        <v>56</v>
      </c>
      <c r="G13" s="23">
        <v>45265</v>
      </c>
      <c r="H13" s="24" t="s">
        <v>57</v>
      </c>
      <c r="I13" s="25">
        <v>2724</v>
      </c>
      <c r="J13" s="26">
        <v>45271</v>
      </c>
      <c r="K13" s="31" t="s">
        <v>578</v>
      </c>
      <c r="L13" s="25">
        <f>130.75+2593.25</f>
        <v>2724</v>
      </c>
      <c r="M13" s="24" t="s">
        <v>55</v>
      </c>
    </row>
    <row r="14" spans="1:13" ht="120">
      <c r="A14" s="19" t="s">
        <v>22</v>
      </c>
      <c r="B14" s="20">
        <v>8</v>
      </c>
      <c r="C14" s="29">
        <v>33179565000137</v>
      </c>
      <c r="D14" s="21" t="s">
        <v>53</v>
      </c>
      <c r="E14" s="53" t="s">
        <v>65</v>
      </c>
      <c r="F14" s="54" t="s">
        <v>60</v>
      </c>
      <c r="G14" s="23">
        <v>45265</v>
      </c>
      <c r="H14" s="24" t="s">
        <v>66</v>
      </c>
      <c r="I14" s="25">
        <v>8754.06</v>
      </c>
      <c r="J14" s="26">
        <v>45271</v>
      </c>
      <c r="K14" s="31" t="s">
        <v>578</v>
      </c>
      <c r="L14" s="25">
        <f>420.19+8333.87</f>
        <v>8754.0600000000013</v>
      </c>
      <c r="M14" s="24" t="s">
        <v>59</v>
      </c>
    </row>
    <row r="15" spans="1:13" ht="120">
      <c r="A15" s="19" t="s">
        <v>22</v>
      </c>
      <c r="B15" s="20">
        <v>9</v>
      </c>
      <c r="C15" s="29">
        <v>33179565000137</v>
      </c>
      <c r="D15" s="21" t="s">
        <v>53</v>
      </c>
      <c r="E15" s="50" t="s">
        <v>58</v>
      </c>
      <c r="F15" s="54" t="s">
        <v>60</v>
      </c>
      <c r="G15" s="23">
        <v>45265</v>
      </c>
      <c r="H15" s="24" t="s">
        <v>61</v>
      </c>
      <c r="I15" s="25">
        <v>67957.070000000007</v>
      </c>
      <c r="J15" s="26">
        <v>45271</v>
      </c>
      <c r="K15" s="31" t="s">
        <v>578</v>
      </c>
      <c r="L15" s="25">
        <f>3261.94+64695.13</f>
        <v>67957.069999999992</v>
      </c>
      <c r="M15" s="24" t="s">
        <v>59</v>
      </c>
    </row>
    <row r="16" spans="1:13" ht="105">
      <c r="A16" s="19" t="s">
        <v>22</v>
      </c>
      <c r="B16" s="20">
        <v>10</v>
      </c>
      <c r="C16" s="29">
        <v>82845322000104</v>
      </c>
      <c r="D16" s="21" t="s">
        <v>69</v>
      </c>
      <c r="E16" s="50" t="s">
        <v>70</v>
      </c>
      <c r="F16" s="54" t="s">
        <v>72</v>
      </c>
      <c r="G16" s="23">
        <v>45265</v>
      </c>
      <c r="H16" s="24" t="s">
        <v>73</v>
      </c>
      <c r="I16" s="25">
        <v>95097.53</v>
      </c>
      <c r="J16" s="26">
        <v>45271</v>
      </c>
      <c r="K16" s="31" t="s">
        <v>578</v>
      </c>
      <c r="L16" s="25">
        <f>4564.68+90532.85</f>
        <v>95097.53</v>
      </c>
      <c r="M16" s="24" t="s">
        <v>71</v>
      </c>
    </row>
    <row r="17" spans="1:13" ht="135">
      <c r="A17" s="19" t="s">
        <v>22</v>
      </c>
      <c r="B17" s="20">
        <v>11</v>
      </c>
      <c r="C17" s="29">
        <v>82845322000104</v>
      </c>
      <c r="D17" s="21" t="s">
        <v>69</v>
      </c>
      <c r="E17" s="50" t="s">
        <v>74</v>
      </c>
      <c r="F17" s="54" t="s">
        <v>76</v>
      </c>
      <c r="G17" s="23">
        <v>45265</v>
      </c>
      <c r="H17" s="24" t="s">
        <v>77</v>
      </c>
      <c r="I17" s="25">
        <v>34869.089999999997</v>
      </c>
      <c r="J17" s="26">
        <v>45271</v>
      </c>
      <c r="K17" s="31" t="s">
        <v>578</v>
      </c>
      <c r="L17" s="25">
        <f>1673.72+33195.37</f>
        <v>34869.090000000004</v>
      </c>
      <c r="M17" s="24" t="s">
        <v>75</v>
      </c>
    </row>
    <row r="18" spans="1:13" ht="120">
      <c r="A18" s="19" t="s">
        <v>22</v>
      </c>
      <c r="B18" s="20">
        <v>12</v>
      </c>
      <c r="C18" s="29">
        <v>82845322000104</v>
      </c>
      <c r="D18" s="21" t="s">
        <v>69</v>
      </c>
      <c r="E18" s="50" t="s">
        <v>78</v>
      </c>
      <c r="F18" s="54" t="s">
        <v>80</v>
      </c>
      <c r="G18" s="23">
        <v>45265</v>
      </c>
      <c r="H18" s="24" t="s">
        <v>81</v>
      </c>
      <c r="I18" s="25">
        <v>40806.959999999999</v>
      </c>
      <c r="J18" s="26">
        <v>45271</v>
      </c>
      <c r="K18" s="31" t="s">
        <v>578</v>
      </c>
      <c r="L18" s="25">
        <f>38848.23+1958.73</f>
        <v>40806.960000000006</v>
      </c>
      <c r="M18" s="24" t="s">
        <v>79</v>
      </c>
    </row>
    <row r="19" spans="1:13" ht="120">
      <c r="A19" s="19" t="s">
        <v>22</v>
      </c>
      <c r="B19" s="20">
        <v>13</v>
      </c>
      <c r="C19" s="29">
        <v>82845322000104</v>
      </c>
      <c r="D19" s="21" t="s">
        <v>69</v>
      </c>
      <c r="E19" s="50" t="s">
        <v>82</v>
      </c>
      <c r="F19" s="54" t="s">
        <v>84</v>
      </c>
      <c r="G19" s="23">
        <v>45265</v>
      </c>
      <c r="H19" s="24" t="s">
        <v>85</v>
      </c>
      <c r="I19" s="25">
        <v>34788.6</v>
      </c>
      <c r="J19" s="26">
        <v>45271</v>
      </c>
      <c r="K19" s="31" t="s">
        <v>578</v>
      </c>
      <c r="L19" s="25">
        <f>33118.75+1669.85</f>
        <v>34788.6</v>
      </c>
      <c r="M19" s="24" t="s">
        <v>83</v>
      </c>
    </row>
    <row r="20" spans="1:13" ht="105">
      <c r="A20" s="19" t="s">
        <v>22</v>
      </c>
      <c r="B20" s="20">
        <v>14</v>
      </c>
      <c r="C20" s="29">
        <v>82845322000104</v>
      </c>
      <c r="D20" s="21" t="s">
        <v>69</v>
      </c>
      <c r="E20" s="50" t="s">
        <v>86</v>
      </c>
      <c r="F20" s="54" t="s">
        <v>88</v>
      </c>
      <c r="G20" s="23">
        <v>45265</v>
      </c>
      <c r="H20" s="24" t="s">
        <v>89</v>
      </c>
      <c r="I20" s="25">
        <v>42141.94</v>
      </c>
      <c r="J20" s="26">
        <v>45271</v>
      </c>
      <c r="K20" s="31" t="s">
        <v>578</v>
      </c>
      <c r="L20" s="25">
        <f>40119.13+2022.81</f>
        <v>42141.939999999995</v>
      </c>
      <c r="M20" s="24" t="s">
        <v>87</v>
      </c>
    </row>
    <row r="21" spans="1:13" ht="120">
      <c r="A21" s="19" t="s">
        <v>22</v>
      </c>
      <c r="B21" s="20">
        <v>15</v>
      </c>
      <c r="C21" s="29">
        <v>82845322000104</v>
      </c>
      <c r="D21" s="21" t="s">
        <v>69</v>
      </c>
      <c r="E21" s="50" t="s">
        <v>90</v>
      </c>
      <c r="F21" s="54" t="s">
        <v>92</v>
      </c>
      <c r="G21" s="23">
        <v>45265</v>
      </c>
      <c r="H21" s="24" t="s">
        <v>93</v>
      </c>
      <c r="I21" s="25">
        <v>64588.97</v>
      </c>
      <c r="J21" s="26">
        <v>45271</v>
      </c>
      <c r="K21" s="31" t="s">
        <v>578</v>
      </c>
      <c r="L21" s="25">
        <f>61488.7+3100.27</f>
        <v>64588.969999999994</v>
      </c>
      <c r="M21" s="24" t="s">
        <v>91</v>
      </c>
    </row>
    <row r="22" spans="1:13" ht="105">
      <c r="A22" s="19" t="s">
        <v>22</v>
      </c>
      <c r="B22" s="20">
        <v>16</v>
      </c>
      <c r="C22" s="29">
        <v>82845322000104</v>
      </c>
      <c r="D22" s="21" t="s">
        <v>69</v>
      </c>
      <c r="E22" s="50" t="s">
        <v>94</v>
      </c>
      <c r="F22" s="54" t="s">
        <v>96</v>
      </c>
      <c r="G22" s="23">
        <v>45265</v>
      </c>
      <c r="H22" s="24" t="s">
        <v>97</v>
      </c>
      <c r="I22" s="25">
        <v>95097.53</v>
      </c>
      <c r="J22" s="26">
        <v>45271</v>
      </c>
      <c r="K22" s="31" t="s">
        <v>578</v>
      </c>
      <c r="L22" s="25">
        <f>90532.85+4564.68</f>
        <v>95097.53</v>
      </c>
      <c r="M22" s="24" t="s">
        <v>95</v>
      </c>
    </row>
    <row r="23" spans="1:13" ht="120">
      <c r="A23" s="19" t="s">
        <v>22</v>
      </c>
      <c r="B23" s="20">
        <v>17</v>
      </c>
      <c r="C23" s="29">
        <v>26605545000115</v>
      </c>
      <c r="D23" s="21" t="s">
        <v>44</v>
      </c>
      <c r="E23" s="50" t="s">
        <v>98</v>
      </c>
      <c r="F23" s="54" t="s">
        <v>100</v>
      </c>
      <c r="G23" s="23">
        <v>45265</v>
      </c>
      <c r="H23" s="24" t="s">
        <v>101</v>
      </c>
      <c r="I23" s="25">
        <v>45500</v>
      </c>
      <c r="J23" s="26">
        <v>45271</v>
      </c>
      <c r="K23" s="31" t="s">
        <v>578</v>
      </c>
      <c r="L23" s="25">
        <v>45500</v>
      </c>
      <c r="M23" s="24" t="s">
        <v>99</v>
      </c>
    </row>
    <row r="24" spans="1:13" ht="120">
      <c r="A24" s="19" t="s">
        <v>22</v>
      </c>
      <c r="B24" s="20">
        <v>18</v>
      </c>
      <c r="C24" s="20">
        <v>9461647000195</v>
      </c>
      <c r="D24" s="21" t="s">
        <v>104</v>
      </c>
      <c r="E24" s="22" t="s">
        <v>109</v>
      </c>
      <c r="F24" s="54" t="s">
        <v>110</v>
      </c>
      <c r="G24" s="23">
        <v>45266</v>
      </c>
      <c r="H24" s="24" t="s">
        <v>111</v>
      </c>
      <c r="I24" s="25">
        <v>7300</v>
      </c>
      <c r="J24" s="26">
        <v>45271</v>
      </c>
      <c r="K24" s="31" t="s">
        <v>578</v>
      </c>
      <c r="L24" s="25">
        <f>6949.6+350.4</f>
        <v>7300</v>
      </c>
      <c r="M24" s="24" t="s">
        <v>106</v>
      </c>
    </row>
    <row r="25" spans="1:13" ht="120">
      <c r="A25" s="19" t="s">
        <v>22</v>
      </c>
      <c r="B25" s="20">
        <v>19</v>
      </c>
      <c r="C25" s="29">
        <v>76535764000143</v>
      </c>
      <c r="D25" s="21" t="s">
        <v>112</v>
      </c>
      <c r="E25" s="50" t="s">
        <v>113</v>
      </c>
      <c r="F25" s="54" t="s">
        <v>126</v>
      </c>
      <c r="G25" s="23">
        <v>45266</v>
      </c>
      <c r="H25" s="24" t="s">
        <v>115</v>
      </c>
      <c r="I25" s="25">
        <v>3581.28</v>
      </c>
      <c r="J25" s="26">
        <v>45271</v>
      </c>
      <c r="K25" s="31" t="s">
        <v>578</v>
      </c>
      <c r="L25" s="25">
        <f>3409.38+171.9</f>
        <v>3581.28</v>
      </c>
      <c r="M25" s="24" t="s">
        <v>114</v>
      </c>
    </row>
    <row r="26" spans="1:13" ht="120">
      <c r="A26" s="19" t="s">
        <v>22</v>
      </c>
      <c r="B26" s="20">
        <v>20</v>
      </c>
      <c r="C26" s="29">
        <v>76535764000143</v>
      </c>
      <c r="D26" s="21" t="s">
        <v>112</v>
      </c>
      <c r="E26" s="50" t="s">
        <v>116</v>
      </c>
      <c r="F26" s="54" t="s">
        <v>127</v>
      </c>
      <c r="G26" s="23">
        <v>45266</v>
      </c>
      <c r="H26" s="24" t="s">
        <v>118</v>
      </c>
      <c r="I26" s="25">
        <v>106.64</v>
      </c>
      <c r="J26" s="26">
        <v>45271</v>
      </c>
      <c r="K26" s="31" t="s">
        <v>578</v>
      </c>
      <c r="L26" s="25">
        <f>101.52+5.12</f>
        <v>106.64</v>
      </c>
      <c r="M26" s="24" t="s">
        <v>117</v>
      </c>
    </row>
    <row r="27" spans="1:13" ht="135">
      <c r="A27" s="19" t="s">
        <v>22</v>
      </c>
      <c r="B27" s="20">
        <v>21</v>
      </c>
      <c r="C27" s="29">
        <v>4320180000140</v>
      </c>
      <c r="D27" s="21" t="s">
        <v>119</v>
      </c>
      <c r="E27" s="50" t="s">
        <v>120</v>
      </c>
      <c r="F27" s="54" t="s">
        <v>128</v>
      </c>
      <c r="G27" s="23">
        <v>45266</v>
      </c>
      <c r="H27" s="24" t="s">
        <v>122</v>
      </c>
      <c r="I27" s="25">
        <v>129.79</v>
      </c>
      <c r="J27" s="26">
        <v>45271</v>
      </c>
      <c r="K27" s="31" t="s">
        <v>578</v>
      </c>
      <c r="L27" s="25">
        <v>129.79</v>
      </c>
      <c r="M27" s="24" t="s">
        <v>121</v>
      </c>
    </row>
    <row r="28" spans="1:13" ht="135">
      <c r="A28" s="19" t="s">
        <v>22</v>
      </c>
      <c r="B28" s="20">
        <v>22</v>
      </c>
      <c r="C28" s="29">
        <v>2593165000140</v>
      </c>
      <c r="D28" s="21" t="s">
        <v>123</v>
      </c>
      <c r="E28" s="50" t="s">
        <v>124</v>
      </c>
      <c r="F28" s="54" t="s">
        <v>129</v>
      </c>
      <c r="G28" s="23">
        <v>45266</v>
      </c>
      <c r="H28" s="24" t="s">
        <v>130</v>
      </c>
      <c r="I28" s="25">
        <v>96900</v>
      </c>
      <c r="J28" s="26">
        <v>45271</v>
      </c>
      <c r="K28" s="31" t="s">
        <v>578</v>
      </c>
      <c r="L28" s="25">
        <f>92248.8+4651.2</f>
        <v>96900</v>
      </c>
      <c r="M28" s="24" t="s">
        <v>125</v>
      </c>
    </row>
    <row r="29" spans="1:13" ht="120">
      <c r="A29" s="19" t="s">
        <v>22</v>
      </c>
      <c r="B29" s="20">
        <v>23</v>
      </c>
      <c r="C29" s="29">
        <v>5610079000196</v>
      </c>
      <c r="D29" s="21" t="s">
        <v>564</v>
      </c>
      <c r="E29" s="50" t="s">
        <v>573</v>
      </c>
      <c r="F29" s="54" t="s">
        <v>575</v>
      </c>
      <c r="G29" s="23">
        <v>45266</v>
      </c>
      <c r="H29" s="24" t="s">
        <v>576</v>
      </c>
      <c r="I29" s="25">
        <v>186.23</v>
      </c>
      <c r="J29" s="26">
        <v>45271</v>
      </c>
      <c r="K29" s="31" t="s">
        <v>578</v>
      </c>
      <c r="L29" s="25">
        <v>186.23</v>
      </c>
      <c r="M29" s="24" t="s">
        <v>574</v>
      </c>
    </row>
    <row r="30" spans="1:13" ht="135">
      <c r="A30" s="19" t="s">
        <v>22</v>
      </c>
      <c r="B30" s="20">
        <v>24</v>
      </c>
      <c r="C30" s="29">
        <v>3264927000127</v>
      </c>
      <c r="D30" s="21" t="s">
        <v>131</v>
      </c>
      <c r="E30" s="50" t="s">
        <v>132</v>
      </c>
      <c r="F30" s="54" t="s">
        <v>134</v>
      </c>
      <c r="G30" s="23">
        <v>45266</v>
      </c>
      <c r="H30" s="24" t="s">
        <v>135</v>
      </c>
      <c r="I30" s="25">
        <v>3576.79</v>
      </c>
      <c r="J30" s="26">
        <v>45271</v>
      </c>
      <c r="K30" s="31" t="s">
        <v>578</v>
      </c>
      <c r="L30" s="25">
        <f>3405.11+171.68</f>
        <v>3576.79</v>
      </c>
      <c r="M30" s="24" t="s">
        <v>133</v>
      </c>
    </row>
    <row r="31" spans="1:13" ht="135">
      <c r="A31" s="19" t="s">
        <v>22</v>
      </c>
      <c r="B31" s="20">
        <v>25</v>
      </c>
      <c r="C31" s="29">
        <v>17398132000116</v>
      </c>
      <c r="D31" s="21" t="s">
        <v>141</v>
      </c>
      <c r="E31" s="50" t="s">
        <v>142</v>
      </c>
      <c r="F31" s="54" t="s">
        <v>144</v>
      </c>
      <c r="G31" s="23">
        <v>45266</v>
      </c>
      <c r="H31" s="24" t="s">
        <v>145</v>
      </c>
      <c r="I31" s="25">
        <v>50</v>
      </c>
      <c r="J31" s="26">
        <v>45271</v>
      </c>
      <c r="K31" s="31" t="s">
        <v>578</v>
      </c>
      <c r="L31" s="25">
        <v>50</v>
      </c>
      <c r="M31" s="24" t="s">
        <v>143</v>
      </c>
    </row>
    <row r="32" spans="1:13" ht="120">
      <c r="A32" s="19" t="s">
        <v>22</v>
      </c>
      <c r="B32" s="20">
        <v>26</v>
      </c>
      <c r="C32" s="29">
        <v>8584308000133</v>
      </c>
      <c r="D32" s="21" t="s">
        <v>146</v>
      </c>
      <c r="E32" s="50" t="s">
        <v>147</v>
      </c>
      <c r="F32" s="54" t="s">
        <v>149</v>
      </c>
      <c r="G32" s="23">
        <v>45266</v>
      </c>
      <c r="H32" s="24" t="s">
        <v>150</v>
      </c>
      <c r="I32" s="25">
        <v>1100</v>
      </c>
      <c r="J32" s="26">
        <v>45271</v>
      </c>
      <c r="K32" s="31" t="s">
        <v>578</v>
      </c>
      <c r="L32" s="25">
        <f>1045+55</f>
        <v>1100</v>
      </c>
      <c r="M32" s="24" t="s">
        <v>148</v>
      </c>
    </row>
    <row r="33" spans="1:13" ht="120">
      <c r="A33" s="19" t="s">
        <v>22</v>
      </c>
      <c r="B33" s="20">
        <v>27</v>
      </c>
      <c r="C33" s="29">
        <v>76535764000143</v>
      </c>
      <c r="D33" s="21" t="s">
        <v>112</v>
      </c>
      <c r="E33" s="50" t="s">
        <v>151</v>
      </c>
      <c r="F33" s="54" t="s">
        <v>153</v>
      </c>
      <c r="G33" s="23">
        <v>45266</v>
      </c>
      <c r="H33" s="24" t="s">
        <v>154</v>
      </c>
      <c r="I33" s="25">
        <v>3197.76</v>
      </c>
      <c r="J33" s="26">
        <v>45271</v>
      </c>
      <c r="K33" s="31" t="s">
        <v>578</v>
      </c>
      <c r="L33" s="25">
        <f>3044.27+153.49</f>
        <v>3197.76</v>
      </c>
      <c r="M33" s="24" t="s">
        <v>152</v>
      </c>
    </row>
    <row r="34" spans="1:13" ht="90">
      <c r="A34" s="19" t="s">
        <v>22</v>
      </c>
      <c r="B34" s="20">
        <v>28</v>
      </c>
      <c r="C34" s="29">
        <v>35486862000150</v>
      </c>
      <c r="D34" s="21" t="s">
        <v>163</v>
      </c>
      <c r="E34" s="50" t="s">
        <v>164</v>
      </c>
      <c r="F34" s="54" t="s">
        <v>166</v>
      </c>
      <c r="G34" s="23">
        <v>45267</v>
      </c>
      <c r="H34" s="24" t="s">
        <v>167</v>
      </c>
      <c r="I34" s="25">
        <v>4404.16</v>
      </c>
      <c r="J34" s="26">
        <v>45271</v>
      </c>
      <c r="K34" s="31" t="s">
        <v>578</v>
      </c>
      <c r="L34" s="25">
        <f>4253.1+151.06</f>
        <v>4404.1600000000008</v>
      </c>
      <c r="M34" s="24" t="s">
        <v>165</v>
      </c>
    </row>
    <row r="35" spans="1:13" ht="105">
      <c r="A35" s="19" t="s">
        <v>22</v>
      </c>
      <c r="B35" s="20">
        <v>29</v>
      </c>
      <c r="C35" s="29">
        <v>84544469000181</v>
      </c>
      <c r="D35" s="21" t="s">
        <v>168</v>
      </c>
      <c r="E35" s="50" t="s">
        <v>169</v>
      </c>
      <c r="F35" s="54" t="s">
        <v>171</v>
      </c>
      <c r="G35" s="23">
        <v>45267</v>
      </c>
      <c r="H35" s="24" t="s">
        <v>172</v>
      </c>
      <c r="I35" s="25">
        <v>2196.3200000000002</v>
      </c>
      <c r="J35" s="26">
        <v>45271</v>
      </c>
      <c r="K35" s="31" t="s">
        <v>578</v>
      </c>
      <c r="L35" s="25">
        <f>2086.5+109.82</f>
        <v>2196.3200000000002</v>
      </c>
      <c r="M35" s="24" t="s">
        <v>170</v>
      </c>
    </row>
    <row r="36" spans="1:13" ht="105">
      <c r="A36" s="19" t="s">
        <v>22</v>
      </c>
      <c r="B36" s="20">
        <v>30</v>
      </c>
      <c r="C36" s="29">
        <v>82845322000104</v>
      </c>
      <c r="D36" s="21" t="s">
        <v>69</v>
      </c>
      <c r="E36" s="50" t="s">
        <v>173</v>
      </c>
      <c r="F36" s="54" t="s">
        <v>175</v>
      </c>
      <c r="G36" s="23">
        <v>45267</v>
      </c>
      <c r="H36" s="24" t="s">
        <v>176</v>
      </c>
      <c r="I36" s="25">
        <v>40145.9</v>
      </c>
      <c r="J36" s="26">
        <v>45271</v>
      </c>
      <c r="K36" s="31" t="s">
        <v>578</v>
      </c>
      <c r="L36" s="25">
        <f>38218.9+1927</f>
        <v>40145.9</v>
      </c>
      <c r="M36" s="24" t="s">
        <v>174</v>
      </c>
    </row>
    <row r="37" spans="1:13" ht="105">
      <c r="A37" s="19" t="s">
        <v>22</v>
      </c>
      <c r="B37" s="20">
        <v>31</v>
      </c>
      <c r="C37" s="29">
        <v>82845322000104</v>
      </c>
      <c r="D37" s="21" t="s">
        <v>69</v>
      </c>
      <c r="E37" s="50" t="s">
        <v>177</v>
      </c>
      <c r="F37" s="54" t="s">
        <v>179</v>
      </c>
      <c r="G37" s="23">
        <v>45267</v>
      </c>
      <c r="H37" s="24" t="s">
        <v>180</v>
      </c>
      <c r="I37" s="25">
        <v>74363.350000000006</v>
      </c>
      <c r="J37" s="26">
        <v>45271</v>
      </c>
      <c r="K37" s="31" t="s">
        <v>578</v>
      </c>
      <c r="L37" s="25">
        <f>70793.91+3569.44</f>
        <v>74363.350000000006</v>
      </c>
      <c r="M37" s="24" t="s">
        <v>178</v>
      </c>
    </row>
    <row r="38" spans="1:13" ht="105">
      <c r="A38" s="19" t="s">
        <v>22</v>
      </c>
      <c r="B38" s="20">
        <v>32</v>
      </c>
      <c r="C38" s="29">
        <v>82845322000104</v>
      </c>
      <c r="D38" s="21" t="s">
        <v>69</v>
      </c>
      <c r="E38" s="50" t="s">
        <v>181</v>
      </c>
      <c r="F38" s="54" t="s">
        <v>183</v>
      </c>
      <c r="G38" s="23">
        <v>45267</v>
      </c>
      <c r="H38" s="24" t="s">
        <v>184</v>
      </c>
      <c r="I38" s="25">
        <v>22750.81</v>
      </c>
      <c r="J38" s="26">
        <v>45271</v>
      </c>
      <c r="K38" s="31" t="s">
        <v>578</v>
      </c>
      <c r="L38" s="25">
        <f>21658.77+1092.04</f>
        <v>22750.81</v>
      </c>
      <c r="M38" s="24" t="s">
        <v>182</v>
      </c>
    </row>
    <row r="39" spans="1:13" ht="120">
      <c r="A39" s="19" t="s">
        <v>22</v>
      </c>
      <c r="B39" s="20">
        <v>33</v>
      </c>
      <c r="C39" s="29">
        <v>82845322000104</v>
      </c>
      <c r="D39" s="21" t="s">
        <v>69</v>
      </c>
      <c r="E39" s="50" t="s">
        <v>185</v>
      </c>
      <c r="F39" s="54" t="s">
        <v>187</v>
      </c>
      <c r="G39" s="23">
        <v>45267</v>
      </c>
      <c r="H39" s="24" t="s">
        <v>188</v>
      </c>
      <c r="I39" s="25">
        <v>18781.02</v>
      </c>
      <c r="J39" s="26">
        <v>45271</v>
      </c>
      <c r="K39" s="31" t="s">
        <v>578</v>
      </c>
      <c r="L39" s="25">
        <f>17879.53+901.49</f>
        <v>18781.02</v>
      </c>
      <c r="M39" s="24" t="s">
        <v>186</v>
      </c>
    </row>
    <row r="40" spans="1:13" ht="135">
      <c r="A40" s="19" t="s">
        <v>22</v>
      </c>
      <c r="B40" s="20">
        <v>34</v>
      </c>
      <c r="C40" s="29">
        <v>33179565000137</v>
      </c>
      <c r="D40" s="21" t="s">
        <v>53</v>
      </c>
      <c r="E40" s="50" t="s">
        <v>189</v>
      </c>
      <c r="F40" s="54" t="s">
        <v>191</v>
      </c>
      <c r="G40" s="23">
        <v>45267</v>
      </c>
      <c r="H40" s="24" t="s">
        <v>192</v>
      </c>
      <c r="I40" s="25">
        <v>33394.99</v>
      </c>
      <c r="J40" s="26">
        <v>45271</v>
      </c>
      <c r="K40" s="31" t="s">
        <v>578</v>
      </c>
      <c r="L40" s="25">
        <f>31792.03+1602.96</f>
        <v>33394.99</v>
      </c>
      <c r="M40" s="24" t="s">
        <v>190</v>
      </c>
    </row>
    <row r="41" spans="1:13" ht="135">
      <c r="A41" s="19" t="s">
        <v>22</v>
      </c>
      <c r="B41" s="20">
        <v>35</v>
      </c>
      <c r="C41" s="29">
        <v>33179565000137</v>
      </c>
      <c r="D41" s="21" t="s">
        <v>53</v>
      </c>
      <c r="E41" s="50" t="s">
        <v>193</v>
      </c>
      <c r="F41" s="54" t="s">
        <v>194</v>
      </c>
      <c r="G41" s="23">
        <v>45267</v>
      </c>
      <c r="H41" s="24" t="s">
        <v>195</v>
      </c>
      <c r="I41" s="25">
        <v>258.39999999999998</v>
      </c>
      <c r="J41" s="26">
        <v>45271</v>
      </c>
      <c r="K41" s="31" t="s">
        <v>578</v>
      </c>
      <c r="L41" s="25">
        <f>246+12.4</f>
        <v>258.39999999999998</v>
      </c>
      <c r="M41" s="24" t="s">
        <v>190</v>
      </c>
    </row>
    <row r="42" spans="1:13" ht="105">
      <c r="A42" s="19" t="s">
        <v>22</v>
      </c>
      <c r="B42" s="20">
        <v>36</v>
      </c>
      <c r="C42" s="29">
        <v>33179565000137</v>
      </c>
      <c r="D42" s="21" t="s">
        <v>53</v>
      </c>
      <c r="E42" s="50" t="s">
        <v>201</v>
      </c>
      <c r="F42" s="54" t="s">
        <v>203</v>
      </c>
      <c r="G42" s="23">
        <v>45267</v>
      </c>
      <c r="H42" s="24" t="s">
        <v>204</v>
      </c>
      <c r="I42" s="25">
        <v>76993.289999999994</v>
      </c>
      <c r="J42" s="26">
        <v>45271</v>
      </c>
      <c r="K42" s="31" t="s">
        <v>578</v>
      </c>
      <c r="L42" s="25">
        <f>73297.61+3695.68</f>
        <v>76993.289999999994</v>
      </c>
      <c r="M42" s="24" t="s">
        <v>202</v>
      </c>
    </row>
    <row r="43" spans="1:13" ht="105">
      <c r="A43" s="19" t="s">
        <v>22</v>
      </c>
      <c r="B43" s="20">
        <v>37</v>
      </c>
      <c r="C43" s="29">
        <v>84544469000181</v>
      </c>
      <c r="D43" s="21" t="s">
        <v>208</v>
      </c>
      <c r="E43" s="50" t="s">
        <v>209</v>
      </c>
      <c r="F43" s="54" t="s">
        <v>211</v>
      </c>
      <c r="G43" s="23">
        <v>45267</v>
      </c>
      <c r="H43" s="24" t="s">
        <v>212</v>
      </c>
      <c r="I43" s="25">
        <v>3795.9</v>
      </c>
      <c r="J43" s="26">
        <v>45271</v>
      </c>
      <c r="K43" s="31" t="s">
        <v>578</v>
      </c>
      <c r="L43" s="25">
        <f>3606.1+189.8</f>
        <v>3795.9</v>
      </c>
      <c r="M43" s="24" t="s">
        <v>210</v>
      </c>
    </row>
    <row r="44" spans="1:13" ht="105">
      <c r="A44" s="19" t="s">
        <v>22</v>
      </c>
      <c r="B44" s="20">
        <v>38</v>
      </c>
      <c r="C44" s="29">
        <v>82845322000104</v>
      </c>
      <c r="D44" s="21" t="s">
        <v>69</v>
      </c>
      <c r="E44" s="50" t="s">
        <v>213</v>
      </c>
      <c r="F44" s="54" t="s">
        <v>215</v>
      </c>
      <c r="G44" s="23">
        <v>45267</v>
      </c>
      <c r="H44" s="24" t="s">
        <v>216</v>
      </c>
      <c r="I44" s="25">
        <v>66539.91</v>
      </c>
      <c r="J44" s="26">
        <v>45271</v>
      </c>
      <c r="K44" s="31" t="s">
        <v>578</v>
      </c>
      <c r="L44" s="25">
        <f>63345.99+3193.92</f>
        <v>66539.91</v>
      </c>
      <c r="M44" s="24" t="s">
        <v>214</v>
      </c>
    </row>
    <row r="45" spans="1:13" ht="135">
      <c r="A45" s="19" t="s">
        <v>22</v>
      </c>
      <c r="B45" s="20">
        <v>39</v>
      </c>
      <c r="C45" s="29">
        <v>82845322000104</v>
      </c>
      <c r="D45" s="21" t="s">
        <v>69</v>
      </c>
      <c r="E45" s="50" t="s">
        <v>217</v>
      </c>
      <c r="F45" s="54" t="s">
        <v>219</v>
      </c>
      <c r="G45" s="23">
        <v>45267</v>
      </c>
      <c r="H45" s="24" t="s">
        <v>220</v>
      </c>
      <c r="I45" s="25">
        <v>117415.82</v>
      </c>
      <c r="J45" s="26">
        <v>45271</v>
      </c>
      <c r="K45" s="31" t="s">
        <v>578</v>
      </c>
      <c r="L45" s="25">
        <f>111779.86+5635.96</f>
        <v>117415.82</v>
      </c>
      <c r="M45" s="24" t="s">
        <v>218</v>
      </c>
    </row>
    <row r="46" spans="1:13" ht="120">
      <c r="A46" s="19" t="s">
        <v>22</v>
      </c>
      <c r="B46" s="20">
        <v>40</v>
      </c>
      <c r="C46" s="29">
        <v>82845322000104</v>
      </c>
      <c r="D46" s="21" t="s">
        <v>69</v>
      </c>
      <c r="E46" s="50" t="s">
        <v>221</v>
      </c>
      <c r="F46" s="54" t="s">
        <v>223</v>
      </c>
      <c r="G46" s="23">
        <v>45267</v>
      </c>
      <c r="H46" s="24" t="s">
        <v>224</v>
      </c>
      <c r="I46" s="25">
        <v>54929.37</v>
      </c>
      <c r="J46" s="26">
        <v>45271</v>
      </c>
      <c r="K46" s="31" t="s">
        <v>578</v>
      </c>
      <c r="L46" s="25">
        <f>52292.76+2636.61</f>
        <v>54929.37</v>
      </c>
      <c r="M46" s="24" t="s">
        <v>222</v>
      </c>
    </row>
    <row r="47" spans="1:13" ht="135">
      <c r="A47" s="19" t="s">
        <v>22</v>
      </c>
      <c r="B47" s="20">
        <v>41</v>
      </c>
      <c r="C47" s="29">
        <v>82845322000104</v>
      </c>
      <c r="D47" s="21" t="s">
        <v>69</v>
      </c>
      <c r="E47" s="50" t="s">
        <v>225</v>
      </c>
      <c r="F47" s="54" t="s">
        <v>227</v>
      </c>
      <c r="G47" s="23">
        <v>45267</v>
      </c>
      <c r="H47" s="24" t="s">
        <v>228</v>
      </c>
      <c r="I47" s="25">
        <v>101982.59</v>
      </c>
      <c r="J47" s="26">
        <v>45271</v>
      </c>
      <c r="K47" s="31" t="s">
        <v>578</v>
      </c>
      <c r="L47" s="25">
        <f>97087.43+4895.16</f>
        <v>101982.59</v>
      </c>
      <c r="M47" s="24" t="s">
        <v>226</v>
      </c>
    </row>
    <row r="48" spans="1:13" ht="135">
      <c r="A48" s="19" t="s">
        <v>22</v>
      </c>
      <c r="B48" s="20">
        <v>42</v>
      </c>
      <c r="C48" s="29">
        <v>35486862000150</v>
      </c>
      <c r="D48" s="21" t="s">
        <v>163</v>
      </c>
      <c r="E48" s="50" t="s">
        <v>229</v>
      </c>
      <c r="F48" s="54" t="s">
        <v>231</v>
      </c>
      <c r="G48" s="23">
        <v>45267</v>
      </c>
      <c r="H48" s="24" t="s">
        <v>232</v>
      </c>
      <c r="I48" s="25">
        <v>2936.11</v>
      </c>
      <c r="J48" s="26">
        <v>45271</v>
      </c>
      <c r="K48" s="31" t="s">
        <v>578</v>
      </c>
      <c r="L48" s="25">
        <f>2781.08+155.03</f>
        <v>2936.11</v>
      </c>
      <c r="M48" s="24" t="s">
        <v>230</v>
      </c>
    </row>
    <row r="49" spans="1:13" ht="135">
      <c r="A49" s="19" t="s">
        <v>22</v>
      </c>
      <c r="B49" s="20">
        <v>43</v>
      </c>
      <c r="C49" s="29">
        <v>35486862000150</v>
      </c>
      <c r="D49" s="21" t="s">
        <v>163</v>
      </c>
      <c r="E49" s="50" t="s">
        <v>233</v>
      </c>
      <c r="F49" s="54" t="s">
        <v>231</v>
      </c>
      <c r="G49" s="23">
        <v>45267</v>
      </c>
      <c r="H49" s="24" t="s">
        <v>234</v>
      </c>
      <c r="I49" s="25">
        <v>1313.02</v>
      </c>
      <c r="J49" s="26">
        <v>45271</v>
      </c>
      <c r="K49" s="31" t="s">
        <v>578</v>
      </c>
      <c r="L49" s="25">
        <v>1313.02</v>
      </c>
      <c r="M49" s="24" t="s">
        <v>230</v>
      </c>
    </row>
    <row r="50" spans="1:13" ht="120">
      <c r="A50" s="19" t="s">
        <v>22</v>
      </c>
      <c r="B50" s="20">
        <v>44</v>
      </c>
      <c r="C50" s="29">
        <v>76535764000143</v>
      </c>
      <c r="D50" s="21" t="s">
        <v>112</v>
      </c>
      <c r="E50" s="50" t="s">
        <v>243</v>
      </c>
      <c r="F50" s="54" t="s">
        <v>244</v>
      </c>
      <c r="G50" s="23">
        <v>45267</v>
      </c>
      <c r="H50" s="24" t="s">
        <v>275</v>
      </c>
      <c r="I50" s="25">
        <v>74.61</v>
      </c>
      <c r="J50" s="26">
        <v>45271</v>
      </c>
      <c r="K50" s="31" t="s">
        <v>578</v>
      </c>
      <c r="L50" s="25">
        <f>71.03+3.58</f>
        <v>74.61</v>
      </c>
      <c r="M50" s="24" t="s">
        <v>245</v>
      </c>
    </row>
    <row r="51" spans="1:13" ht="90">
      <c r="A51" s="19" t="s">
        <v>22</v>
      </c>
      <c r="B51" s="20">
        <v>45</v>
      </c>
      <c r="C51" s="29">
        <v>11699529000161</v>
      </c>
      <c r="D51" s="21" t="s">
        <v>270</v>
      </c>
      <c r="E51" s="30" t="s">
        <v>271</v>
      </c>
      <c r="F51" s="54" t="s">
        <v>273</v>
      </c>
      <c r="G51" s="23">
        <v>45271</v>
      </c>
      <c r="H51" s="24" t="s">
        <v>274</v>
      </c>
      <c r="I51" s="25">
        <v>5742.4</v>
      </c>
      <c r="J51" s="26">
        <v>45271</v>
      </c>
      <c r="K51" s="31" t="s">
        <v>578</v>
      </c>
      <c r="L51" s="25">
        <v>5742.4</v>
      </c>
      <c r="M51" s="24" t="s">
        <v>272</v>
      </c>
    </row>
    <row r="52" spans="1:13" ht="90">
      <c r="A52" s="19" t="s">
        <v>22</v>
      </c>
      <c r="B52" s="20">
        <v>46</v>
      </c>
      <c r="C52" s="29">
        <v>11699529000161</v>
      </c>
      <c r="D52" s="21" t="s">
        <v>270</v>
      </c>
      <c r="E52" s="30" t="s">
        <v>276</v>
      </c>
      <c r="F52" s="54" t="s">
        <v>278</v>
      </c>
      <c r="G52" s="23">
        <v>45271</v>
      </c>
      <c r="H52" s="24" t="s">
        <v>279</v>
      </c>
      <c r="I52" s="25">
        <v>2871.2</v>
      </c>
      <c r="J52" s="26">
        <v>45271</v>
      </c>
      <c r="K52" s="31" t="s">
        <v>578</v>
      </c>
      <c r="L52" s="25">
        <v>2871.2</v>
      </c>
      <c r="M52" s="24" t="s">
        <v>277</v>
      </c>
    </row>
    <row r="53" spans="1:13" ht="120">
      <c r="A53" s="19" t="s">
        <v>22</v>
      </c>
      <c r="B53" s="20">
        <v>47</v>
      </c>
      <c r="C53" s="29">
        <v>76535764000143</v>
      </c>
      <c r="D53" s="21" t="s">
        <v>112</v>
      </c>
      <c r="E53" s="50" t="s">
        <v>280</v>
      </c>
      <c r="F53" s="54" t="s">
        <v>282</v>
      </c>
      <c r="G53" s="23">
        <v>45271</v>
      </c>
      <c r="H53" s="24" t="s">
        <v>283</v>
      </c>
      <c r="I53" s="25">
        <v>917.86</v>
      </c>
      <c r="J53" s="26">
        <v>45271</v>
      </c>
      <c r="K53" s="31" t="s">
        <v>578</v>
      </c>
      <c r="L53" s="25">
        <v>917.86</v>
      </c>
      <c r="M53" s="24" t="s">
        <v>281</v>
      </c>
    </row>
    <row r="54" spans="1:13" ht="120">
      <c r="A54" s="19" t="s">
        <v>22</v>
      </c>
      <c r="B54" s="20">
        <v>48</v>
      </c>
      <c r="C54" s="29">
        <v>76535764000143</v>
      </c>
      <c r="D54" s="21" t="s">
        <v>112</v>
      </c>
      <c r="E54" s="50" t="s">
        <v>284</v>
      </c>
      <c r="F54" s="54" t="s">
        <v>282</v>
      </c>
      <c r="G54" s="23">
        <v>45271</v>
      </c>
      <c r="H54" s="24" t="s">
        <v>285</v>
      </c>
      <c r="I54" s="25">
        <v>12693.11</v>
      </c>
      <c r="J54" s="26">
        <v>45271</v>
      </c>
      <c r="K54" s="31" t="s">
        <v>578</v>
      </c>
      <c r="L54" s="25">
        <f>12039.78+653.33</f>
        <v>12693.11</v>
      </c>
      <c r="M54" s="24" t="s">
        <v>281</v>
      </c>
    </row>
    <row r="55" spans="1:13" ht="120">
      <c r="A55" s="19" t="s">
        <v>22</v>
      </c>
      <c r="B55" s="20">
        <v>49</v>
      </c>
      <c r="C55" s="29">
        <v>26605545000115</v>
      </c>
      <c r="D55" s="21" t="s">
        <v>44</v>
      </c>
      <c r="E55" s="50" t="s">
        <v>286</v>
      </c>
      <c r="F55" s="54" t="s">
        <v>288</v>
      </c>
      <c r="G55" s="23">
        <v>45271</v>
      </c>
      <c r="H55" s="24" t="s">
        <v>289</v>
      </c>
      <c r="I55" s="25">
        <v>45500</v>
      </c>
      <c r="J55" s="26">
        <v>45271</v>
      </c>
      <c r="K55" s="31" t="s">
        <v>578</v>
      </c>
      <c r="L55" s="25">
        <f>2371.2+43128.8</f>
        <v>45500</v>
      </c>
      <c r="M55" s="24" t="s">
        <v>287</v>
      </c>
    </row>
    <row r="56" spans="1:13" ht="120">
      <c r="A56" s="19" t="s">
        <v>22</v>
      </c>
      <c r="B56" s="20">
        <v>50</v>
      </c>
      <c r="C56" s="29">
        <v>26605545000115</v>
      </c>
      <c r="D56" s="21" t="s">
        <v>44</v>
      </c>
      <c r="E56" s="50" t="s">
        <v>290</v>
      </c>
      <c r="F56" s="54" t="s">
        <v>288</v>
      </c>
      <c r="G56" s="23">
        <v>45271</v>
      </c>
      <c r="H56" s="24" t="s">
        <v>291</v>
      </c>
      <c r="I56" s="25">
        <v>3900</v>
      </c>
      <c r="J56" s="26">
        <v>45271</v>
      </c>
      <c r="K56" s="31" t="s">
        <v>578</v>
      </c>
      <c r="L56" s="25">
        <v>3900</v>
      </c>
      <c r="M56" s="24" t="s">
        <v>287</v>
      </c>
    </row>
    <row r="57" spans="1:13" ht="135">
      <c r="A57" s="19" t="s">
        <v>22</v>
      </c>
      <c r="B57" s="20">
        <v>51</v>
      </c>
      <c r="C57" s="29">
        <v>8584308000133</v>
      </c>
      <c r="D57" s="21" t="s">
        <v>146</v>
      </c>
      <c r="E57" s="50" t="s">
        <v>292</v>
      </c>
      <c r="F57" s="54" t="s">
        <v>294</v>
      </c>
      <c r="G57" s="23">
        <v>45271</v>
      </c>
      <c r="H57" s="24" t="s">
        <v>295</v>
      </c>
      <c r="I57" s="25">
        <v>1100</v>
      </c>
      <c r="J57" s="26">
        <v>45271</v>
      </c>
      <c r="K57" s="31" t="s">
        <v>578</v>
      </c>
      <c r="L57" s="25">
        <f>1045+55</f>
        <v>1100</v>
      </c>
      <c r="M57" s="24" t="s">
        <v>293</v>
      </c>
    </row>
    <row r="58" spans="1:13" ht="135">
      <c r="A58" s="19" t="s">
        <v>22</v>
      </c>
      <c r="B58" s="20">
        <v>52</v>
      </c>
      <c r="C58" s="29">
        <v>8584308000133</v>
      </c>
      <c r="D58" s="21" t="s">
        <v>146</v>
      </c>
      <c r="E58" s="50" t="s">
        <v>296</v>
      </c>
      <c r="F58" s="54" t="s">
        <v>298</v>
      </c>
      <c r="G58" s="23">
        <v>45271</v>
      </c>
      <c r="H58" s="24" t="s">
        <v>299</v>
      </c>
      <c r="I58" s="25">
        <v>1100</v>
      </c>
      <c r="J58" s="26">
        <v>45271</v>
      </c>
      <c r="K58" s="31" t="s">
        <v>578</v>
      </c>
      <c r="L58" s="25">
        <f>1045+55</f>
        <v>1100</v>
      </c>
      <c r="M58" s="24" t="s">
        <v>297</v>
      </c>
    </row>
    <row r="59" spans="1:13" ht="135">
      <c r="A59" s="19" t="s">
        <v>22</v>
      </c>
      <c r="B59" s="20">
        <v>53</v>
      </c>
      <c r="C59" s="29">
        <v>1134191000732</v>
      </c>
      <c r="D59" s="21" t="s">
        <v>300</v>
      </c>
      <c r="E59" s="50" t="s">
        <v>301</v>
      </c>
      <c r="F59" s="54" t="s">
        <v>303</v>
      </c>
      <c r="G59" s="23">
        <v>45271</v>
      </c>
      <c r="H59" s="24" t="s">
        <v>305</v>
      </c>
      <c r="I59" s="25">
        <v>55208</v>
      </c>
      <c r="J59" s="26">
        <v>45271</v>
      </c>
      <c r="K59" s="31" t="s">
        <v>578</v>
      </c>
      <c r="L59" s="25">
        <f>52558.02+2649.98</f>
        <v>55208</v>
      </c>
      <c r="M59" s="24" t="s">
        <v>302</v>
      </c>
    </row>
    <row r="60" spans="1:13" ht="105">
      <c r="A60" s="19" t="s">
        <v>22</v>
      </c>
      <c r="B60" s="20">
        <v>54</v>
      </c>
      <c r="C60" s="29">
        <v>1134191000732</v>
      </c>
      <c r="D60" s="21" t="s">
        <v>300</v>
      </c>
      <c r="E60" s="50" t="s">
        <v>306</v>
      </c>
      <c r="F60" s="54" t="s">
        <v>307</v>
      </c>
      <c r="G60" s="23">
        <v>45271</v>
      </c>
      <c r="H60" s="24" t="s">
        <v>304</v>
      </c>
      <c r="I60" s="25">
        <v>2916</v>
      </c>
      <c r="J60" s="26">
        <v>45271</v>
      </c>
      <c r="K60" s="31" t="s">
        <v>578</v>
      </c>
      <c r="L60" s="25">
        <f>2776.03+139.97</f>
        <v>2916</v>
      </c>
      <c r="M60" s="24" t="s">
        <v>302</v>
      </c>
    </row>
    <row r="61" spans="1:13" ht="150">
      <c r="A61" s="19" t="s">
        <v>22</v>
      </c>
      <c r="B61" s="20">
        <v>55</v>
      </c>
      <c r="C61" s="29">
        <v>2593165000140</v>
      </c>
      <c r="D61" s="21" t="s">
        <v>123</v>
      </c>
      <c r="E61" s="50" t="s">
        <v>308</v>
      </c>
      <c r="F61" s="54" t="s">
        <v>310</v>
      </c>
      <c r="G61" s="23">
        <v>45271</v>
      </c>
      <c r="H61" s="24" t="s">
        <v>311</v>
      </c>
      <c r="I61" s="25">
        <v>96900</v>
      </c>
      <c r="J61" s="26">
        <v>45271</v>
      </c>
      <c r="K61" s="31" t="s">
        <v>578</v>
      </c>
      <c r="L61" s="25">
        <f>92248.8+4651.2</f>
        <v>96900</v>
      </c>
      <c r="M61" s="24" t="s">
        <v>309</v>
      </c>
    </row>
    <row r="62" spans="1:13" ht="135">
      <c r="A62" s="19" t="s">
        <v>22</v>
      </c>
      <c r="B62" s="20">
        <v>56</v>
      </c>
      <c r="C62" s="29">
        <v>8584308000133</v>
      </c>
      <c r="D62" s="21" t="s">
        <v>146</v>
      </c>
      <c r="E62" s="50" t="s">
        <v>312</v>
      </c>
      <c r="F62" s="54" t="s">
        <v>314</v>
      </c>
      <c r="G62" s="23">
        <v>45272</v>
      </c>
      <c r="H62" s="24" t="s">
        <v>315</v>
      </c>
      <c r="I62" s="25">
        <v>1100</v>
      </c>
      <c r="J62" s="26">
        <v>45273</v>
      </c>
      <c r="K62" s="31" t="s">
        <v>578</v>
      </c>
      <c r="L62" s="25">
        <f>1045+55</f>
        <v>1100</v>
      </c>
      <c r="M62" s="24" t="s">
        <v>313</v>
      </c>
    </row>
    <row r="63" spans="1:13" ht="105">
      <c r="A63" s="19" t="s">
        <v>22</v>
      </c>
      <c r="B63" s="20">
        <v>57</v>
      </c>
      <c r="C63" s="29">
        <v>4407920000180</v>
      </c>
      <c r="D63" s="21" t="s">
        <v>335</v>
      </c>
      <c r="E63" s="50" t="s">
        <v>336</v>
      </c>
      <c r="F63" s="54" t="s">
        <v>338</v>
      </c>
      <c r="G63" s="23">
        <v>45272</v>
      </c>
      <c r="H63" s="24" t="s">
        <v>339</v>
      </c>
      <c r="I63" s="25">
        <v>20382.68</v>
      </c>
      <c r="J63" s="26">
        <v>45273</v>
      </c>
      <c r="K63" s="31" t="s">
        <v>578</v>
      </c>
      <c r="L63" s="25">
        <f>18385.18+1019.13+978.37</f>
        <v>20382.68</v>
      </c>
      <c r="M63" s="24" t="s">
        <v>337</v>
      </c>
    </row>
    <row r="64" spans="1:13" ht="90">
      <c r="A64" s="19" t="s">
        <v>22</v>
      </c>
      <c r="B64" s="20">
        <v>58</v>
      </c>
      <c r="C64" s="29">
        <v>11040644000120</v>
      </c>
      <c r="D64" s="21" t="s">
        <v>340</v>
      </c>
      <c r="E64" s="30" t="s">
        <v>341</v>
      </c>
      <c r="F64" s="54" t="s">
        <v>343</v>
      </c>
      <c r="G64" s="23">
        <v>45272</v>
      </c>
      <c r="H64" s="24" t="s">
        <v>344</v>
      </c>
      <c r="I64" s="25">
        <v>2328</v>
      </c>
      <c r="J64" s="26">
        <v>45273</v>
      </c>
      <c r="K64" s="31" t="s">
        <v>578</v>
      </c>
      <c r="L64" s="25">
        <f>2211.6+116.4</f>
        <v>2328</v>
      </c>
      <c r="M64" s="24" t="s">
        <v>342</v>
      </c>
    </row>
    <row r="65" spans="1:13" ht="90">
      <c r="A65" s="19" t="s">
        <v>22</v>
      </c>
      <c r="B65" s="20">
        <v>59</v>
      </c>
      <c r="C65" s="29">
        <v>4407920000180</v>
      </c>
      <c r="D65" s="21" t="s">
        <v>335</v>
      </c>
      <c r="E65" s="50" t="s">
        <v>345</v>
      </c>
      <c r="F65" s="54" t="s">
        <v>347</v>
      </c>
      <c r="G65" s="23">
        <v>45272</v>
      </c>
      <c r="H65" s="24" t="s">
        <v>348</v>
      </c>
      <c r="I65" s="25">
        <v>3389.87</v>
      </c>
      <c r="J65" s="26">
        <v>45273</v>
      </c>
      <c r="K65" s="31" t="s">
        <v>578</v>
      </c>
      <c r="L65" s="25">
        <f>3220.38+169.49</f>
        <v>3389.87</v>
      </c>
      <c r="M65" s="24" t="s">
        <v>346</v>
      </c>
    </row>
    <row r="66" spans="1:13" ht="150">
      <c r="A66" s="19" t="s">
        <v>22</v>
      </c>
      <c r="B66" s="20">
        <v>60</v>
      </c>
      <c r="C66" s="29">
        <v>33179565000137</v>
      </c>
      <c r="D66" s="21" t="s">
        <v>53</v>
      </c>
      <c r="E66" s="50" t="s">
        <v>354</v>
      </c>
      <c r="F66" s="54" t="s">
        <v>356</v>
      </c>
      <c r="G66" s="23">
        <v>45272</v>
      </c>
      <c r="H66" s="24" t="s">
        <v>357</v>
      </c>
      <c r="I66" s="25">
        <v>3528.25</v>
      </c>
      <c r="J66" s="26">
        <v>45273</v>
      </c>
      <c r="K66" s="31" t="s">
        <v>578</v>
      </c>
      <c r="L66" s="25">
        <v>3528.25</v>
      </c>
      <c r="M66" s="24" t="s">
        <v>355</v>
      </c>
    </row>
    <row r="67" spans="1:13" ht="135">
      <c r="A67" s="19" t="s">
        <v>22</v>
      </c>
      <c r="B67" s="20">
        <v>61</v>
      </c>
      <c r="C67" s="29">
        <v>82845322000104</v>
      </c>
      <c r="D67" s="21" t="s">
        <v>69</v>
      </c>
      <c r="E67" s="50" t="s">
        <v>358</v>
      </c>
      <c r="F67" s="54" t="s">
        <v>360</v>
      </c>
      <c r="G67" s="23">
        <v>45272</v>
      </c>
      <c r="H67" s="24" t="s">
        <v>361</v>
      </c>
      <c r="I67" s="25">
        <v>0.36</v>
      </c>
      <c r="J67" s="26">
        <v>45273</v>
      </c>
      <c r="K67" s="31" t="s">
        <v>578</v>
      </c>
      <c r="L67" s="25">
        <v>0.36</v>
      </c>
      <c r="M67" s="24" t="s">
        <v>359</v>
      </c>
    </row>
    <row r="68" spans="1:13" ht="105">
      <c r="A68" s="19" t="s">
        <v>22</v>
      </c>
      <c r="B68" s="20">
        <v>62</v>
      </c>
      <c r="C68" s="29">
        <v>10181964000137</v>
      </c>
      <c r="D68" s="21" t="s">
        <v>39</v>
      </c>
      <c r="E68" s="50" t="s">
        <v>366</v>
      </c>
      <c r="F68" s="54" t="s">
        <v>368</v>
      </c>
      <c r="G68" s="23">
        <v>45273</v>
      </c>
      <c r="H68" s="24" t="s">
        <v>369</v>
      </c>
      <c r="I68" s="25">
        <v>10721.21</v>
      </c>
      <c r="J68" s="26">
        <v>45273</v>
      </c>
      <c r="K68" s="31" t="s">
        <v>578</v>
      </c>
      <c r="L68" s="25">
        <f>10164.44+138.66+303.48+104.58+0.81+9.24</f>
        <v>10721.21</v>
      </c>
      <c r="M68" s="24" t="s">
        <v>367</v>
      </c>
    </row>
    <row r="69" spans="1:13" ht="105">
      <c r="A69" s="19" t="s">
        <v>22</v>
      </c>
      <c r="B69" s="20">
        <v>63</v>
      </c>
      <c r="C69" s="29">
        <v>12715889000172</v>
      </c>
      <c r="D69" s="21" t="s">
        <v>370</v>
      </c>
      <c r="E69" s="50" t="s">
        <v>371</v>
      </c>
      <c r="F69" s="54" t="s">
        <v>373</v>
      </c>
      <c r="G69" s="23">
        <v>45273</v>
      </c>
      <c r="H69" s="24" t="s">
        <v>374</v>
      </c>
      <c r="I69" s="25">
        <v>4589.45</v>
      </c>
      <c r="J69" s="26">
        <v>45273</v>
      </c>
      <c r="K69" s="31" t="s">
        <v>578</v>
      </c>
      <c r="L69" s="25">
        <f>4359.98+229.47</f>
        <v>4589.45</v>
      </c>
      <c r="M69" s="24" t="s">
        <v>372</v>
      </c>
    </row>
    <row r="70" spans="1:13" ht="135">
      <c r="A70" s="19" t="s">
        <v>22</v>
      </c>
      <c r="B70" s="20">
        <v>64</v>
      </c>
      <c r="C70" s="29">
        <v>4824261000187</v>
      </c>
      <c r="D70" s="21" t="s">
        <v>375</v>
      </c>
      <c r="E70" s="50" t="s">
        <v>376</v>
      </c>
      <c r="F70" s="54" t="s">
        <v>378</v>
      </c>
      <c r="G70" s="23">
        <v>45273</v>
      </c>
      <c r="H70" s="24" t="s">
        <v>379</v>
      </c>
      <c r="I70" s="25">
        <v>9000</v>
      </c>
      <c r="J70" s="26">
        <v>45273</v>
      </c>
      <c r="K70" s="31" t="s">
        <v>578</v>
      </c>
      <c r="L70" s="25">
        <f>8582.4+417.6</f>
        <v>9000</v>
      </c>
      <c r="M70" s="24" t="s">
        <v>377</v>
      </c>
    </row>
    <row r="71" spans="1:13" ht="90">
      <c r="A71" s="19" t="s">
        <v>22</v>
      </c>
      <c r="B71" s="20">
        <v>65</v>
      </c>
      <c r="C71" s="29">
        <v>4407920000180</v>
      </c>
      <c r="D71" s="21" t="s">
        <v>335</v>
      </c>
      <c r="E71" s="50" t="s">
        <v>380</v>
      </c>
      <c r="F71" s="54" t="s">
        <v>382</v>
      </c>
      <c r="G71" s="23">
        <v>45273</v>
      </c>
      <c r="H71" s="24" t="s">
        <v>383</v>
      </c>
      <c r="I71" s="25">
        <v>20437.28</v>
      </c>
      <c r="J71" s="26">
        <v>45273</v>
      </c>
      <c r="K71" s="31" t="s">
        <v>578</v>
      </c>
      <c r="L71" s="25">
        <f>19415.42+1021.86</f>
        <v>20437.28</v>
      </c>
      <c r="M71" s="24" t="s">
        <v>381</v>
      </c>
    </row>
    <row r="72" spans="1:13" ht="105">
      <c r="A72" s="19" t="s">
        <v>22</v>
      </c>
      <c r="B72" s="20">
        <v>66</v>
      </c>
      <c r="C72" s="29">
        <v>4407920000180</v>
      </c>
      <c r="D72" s="21" t="s">
        <v>335</v>
      </c>
      <c r="E72" s="50" t="s">
        <v>384</v>
      </c>
      <c r="F72" s="54" t="s">
        <v>386</v>
      </c>
      <c r="G72" s="23">
        <v>45273</v>
      </c>
      <c r="H72" s="24" t="s">
        <v>387</v>
      </c>
      <c r="I72" s="25">
        <v>22052.39</v>
      </c>
      <c r="J72" s="26">
        <v>45273</v>
      </c>
      <c r="K72" s="31" t="s">
        <v>578</v>
      </c>
      <c r="L72" s="25">
        <f>20949.77+1102.62</f>
        <v>22052.39</v>
      </c>
      <c r="M72" s="24" t="s">
        <v>385</v>
      </c>
    </row>
    <row r="73" spans="1:13" ht="120">
      <c r="A73" s="19" t="s">
        <v>22</v>
      </c>
      <c r="B73" s="20">
        <v>67</v>
      </c>
      <c r="C73" s="29">
        <v>4407920000180</v>
      </c>
      <c r="D73" s="21" t="s">
        <v>335</v>
      </c>
      <c r="E73" s="50" t="s">
        <v>388</v>
      </c>
      <c r="F73" s="54" t="s">
        <v>390</v>
      </c>
      <c r="G73" s="23">
        <v>45273</v>
      </c>
      <c r="H73" s="24" t="s">
        <v>391</v>
      </c>
      <c r="I73" s="25">
        <v>22696.76</v>
      </c>
      <c r="J73" s="26">
        <v>45273</v>
      </c>
      <c r="K73" s="31" t="s">
        <v>578</v>
      </c>
      <c r="L73" s="25">
        <f>21561.92+1134.84</f>
        <v>22696.76</v>
      </c>
      <c r="M73" s="24" t="s">
        <v>389</v>
      </c>
    </row>
    <row r="74" spans="1:13" ht="105">
      <c r="A74" s="19" t="s">
        <v>22</v>
      </c>
      <c r="B74" s="20">
        <v>68</v>
      </c>
      <c r="C74" s="29">
        <v>18422603000147</v>
      </c>
      <c r="D74" s="21" t="s">
        <v>392</v>
      </c>
      <c r="E74" s="50" t="s">
        <v>393</v>
      </c>
      <c r="F74" s="54" t="s">
        <v>395</v>
      </c>
      <c r="G74" s="23">
        <v>45273</v>
      </c>
      <c r="H74" s="24" t="s">
        <v>396</v>
      </c>
      <c r="I74" s="25">
        <v>6200</v>
      </c>
      <c r="J74" s="26">
        <v>45273</v>
      </c>
      <c r="K74" s="31" t="s">
        <v>578</v>
      </c>
      <c r="L74" s="25">
        <f>5902.4+297.6</f>
        <v>6200</v>
      </c>
      <c r="M74" s="24" t="s">
        <v>394</v>
      </c>
    </row>
    <row r="75" spans="1:13" ht="120">
      <c r="A75" s="19" t="s">
        <v>22</v>
      </c>
      <c r="B75" s="20">
        <v>69</v>
      </c>
      <c r="C75" s="29">
        <v>2037069000115</v>
      </c>
      <c r="D75" s="21" t="s">
        <v>397</v>
      </c>
      <c r="E75" s="50" t="s">
        <v>398</v>
      </c>
      <c r="F75" s="54" t="s">
        <v>400</v>
      </c>
      <c r="G75" s="23">
        <v>45273</v>
      </c>
      <c r="H75" s="24" t="s">
        <v>401</v>
      </c>
      <c r="I75" s="25">
        <v>59583.32</v>
      </c>
      <c r="J75" s="26">
        <v>45273</v>
      </c>
      <c r="K75" s="31" t="s">
        <v>578</v>
      </c>
      <c r="L75" s="25">
        <f>49334.99+2979.17+714.99</f>
        <v>53029.149999999994</v>
      </c>
      <c r="M75" s="24" t="s">
        <v>399</v>
      </c>
    </row>
    <row r="76" spans="1:13" ht="105">
      <c r="A76" s="19" t="s">
        <v>22</v>
      </c>
      <c r="B76" s="20">
        <v>70</v>
      </c>
      <c r="C76" s="29">
        <v>12891300000197</v>
      </c>
      <c r="D76" s="21" t="s">
        <v>402</v>
      </c>
      <c r="E76" s="50" t="s">
        <v>403</v>
      </c>
      <c r="F76" s="54" t="s">
        <v>405</v>
      </c>
      <c r="G76" s="23">
        <v>45273</v>
      </c>
      <c r="H76" s="24" t="s">
        <v>406</v>
      </c>
      <c r="I76" s="25">
        <v>263166.84000000003</v>
      </c>
      <c r="J76" s="26">
        <v>45273</v>
      </c>
      <c r="K76" s="31" t="s">
        <v>578</v>
      </c>
      <c r="L76" s="25">
        <f>3158+13158.34+223516.68</f>
        <v>239833.02</v>
      </c>
      <c r="M76" s="24" t="s">
        <v>404</v>
      </c>
    </row>
    <row r="77" spans="1:13" ht="105">
      <c r="A77" s="19" t="s">
        <v>22</v>
      </c>
      <c r="B77" s="20">
        <v>71</v>
      </c>
      <c r="C77" s="29">
        <v>7244008000223</v>
      </c>
      <c r="D77" s="21" t="s">
        <v>412</v>
      </c>
      <c r="E77" s="50" t="s">
        <v>413</v>
      </c>
      <c r="F77" s="54" t="s">
        <v>415</v>
      </c>
      <c r="G77" s="23">
        <v>45273</v>
      </c>
      <c r="H77" s="24" t="s">
        <v>416</v>
      </c>
      <c r="I77" s="25">
        <v>9000</v>
      </c>
      <c r="J77" s="26">
        <v>45273</v>
      </c>
      <c r="K77" s="31" t="s">
        <v>578</v>
      </c>
      <c r="L77" s="25">
        <f>8568+432</f>
        <v>9000</v>
      </c>
      <c r="M77" s="24" t="s">
        <v>414</v>
      </c>
    </row>
    <row r="78" spans="1:13" ht="120">
      <c r="A78" s="19" t="s">
        <v>22</v>
      </c>
      <c r="B78" s="20">
        <v>72</v>
      </c>
      <c r="C78" s="29">
        <v>604122000197</v>
      </c>
      <c r="D78" s="21" t="s">
        <v>422</v>
      </c>
      <c r="E78" s="50" t="s">
        <v>423</v>
      </c>
      <c r="F78" s="54" t="s">
        <v>425</v>
      </c>
      <c r="G78" s="23">
        <v>45273</v>
      </c>
      <c r="H78" s="24" t="s">
        <v>426</v>
      </c>
      <c r="I78" s="25">
        <v>332085.84000000003</v>
      </c>
      <c r="J78" s="26">
        <v>45273</v>
      </c>
      <c r="K78" s="31" t="s">
        <v>578</v>
      </c>
      <c r="L78" s="25">
        <v>332085.84000000003</v>
      </c>
      <c r="M78" s="24" t="s">
        <v>424</v>
      </c>
    </row>
    <row r="79" spans="1:13" ht="120">
      <c r="A79" s="19" t="s">
        <v>22</v>
      </c>
      <c r="B79" s="20">
        <v>73</v>
      </c>
      <c r="C79" s="29">
        <v>26722189000110</v>
      </c>
      <c r="D79" s="21" t="s">
        <v>427</v>
      </c>
      <c r="E79" s="50" t="s">
        <v>428</v>
      </c>
      <c r="F79" s="54" t="s">
        <v>430</v>
      </c>
      <c r="G79" s="23">
        <v>45273</v>
      </c>
      <c r="H79" s="24" t="s">
        <v>431</v>
      </c>
      <c r="I79" s="25">
        <v>2268.19</v>
      </c>
      <c r="J79" s="26">
        <v>45274</v>
      </c>
      <c r="K79" s="31" t="s">
        <v>578</v>
      </c>
      <c r="L79" s="25">
        <f>2219.89+46.18+1.01+1.11</f>
        <v>2268.19</v>
      </c>
      <c r="M79" s="24" t="s">
        <v>429</v>
      </c>
    </row>
    <row r="80" spans="1:13" ht="120">
      <c r="A80" s="19" t="s">
        <v>22</v>
      </c>
      <c r="B80" s="20">
        <v>74</v>
      </c>
      <c r="C80" s="29">
        <v>26722189000110</v>
      </c>
      <c r="D80" s="21" t="s">
        <v>427</v>
      </c>
      <c r="E80" s="50" t="s">
        <v>432</v>
      </c>
      <c r="F80" s="54" t="s">
        <v>433</v>
      </c>
      <c r="G80" s="23">
        <v>45273</v>
      </c>
      <c r="H80" s="24" t="s">
        <v>434</v>
      </c>
      <c r="I80" s="25">
        <v>53202.76</v>
      </c>
      <c r="J80" s="26">
        <v>45274</v>
      </c>
      <c r="K80" s="31" t="s">
        <v>578</v>
      </c>
      <c r="L80" s="25">
        <f>739.44+695.93+50153.26+4.04+1.46+1.12+4.06+0.73+9.94+1.02+38.05+1553.71</f>
        <v>53202.760000000009</v>
      </c>
      <c r="M80" s="24" t="s">
        <v>429</v>
      </c>
    </row>
    <row r="81" spans="1:13" ht="135">
      <c r="A81" s="19" t="s">
        <v>22</v>
      </c>
      <c r="B81" s="20">
        <v>75</v>
      </c>
      <c r="C81" s="29">
        <v>26722189000110</v>
      </c>
      <c r="D81" s="21" t="s">
        <v>427</v>
      </c>
      <c r="E81" s="50" t="s">
        <v>435</v>
      </c>
      <c r="F81" s="54" t="s">
        <v>433</v>
      </c>
      <c r="G81" s="23">
        <v>45273</v>
      </c>
      <c r="H81" s="24" t="s">
        <v>436</v>
      </c>
      <c r="I81" s="25">
        <v>79520.710000000006</v>
      </c>
      <c r="J81" s="26">
        <v>45274</v>
      </c>
      <c r="K81" s="31" t="s">
        <v>578</v>
      </c>
      <c r="L81" s="25">
        <v>79520.710000000006</v>
      </c>
      <c r="M81" s="24" t="s">
        <v>429</v>
      </c>
    </row>
    <row r="82" spans="1:13" ht="90">
      <c r="A82" s="19" t="s">
        <v>22</v>
      </c>
      <c r="B82" s="20">
        <v>76</v>
      </c>
      <c r="C82" s="29">
        <v>30092431000196</v>
      </c>
      <c r="D82" s="21" t="s">
        <v>437</v>
      </c>
      <c r="E82" s="50" t="s">
        <v>442</v>
      </c>
      <c r="F82" s="54" t="s">
        <v>443</v>
      </c>
      <c r="G82" s="23">
        <v>45273</v>
      </c>
      <c r="H82" s="24" t="s">
        <v>444</v>
      </c>
      <c r="I82" s="25">
        <v>8280</v>
      </c>
      <c r="J82" s="26">
        <v>45274</v>
      </c>
      <c r="K82" s="31" t="s">
        <v>578</v>
      </c>
      <c r="L82" s="25">
        <f>7882.56+397.44</f>
        <v>8280</v>
      </c>
      <c r="M82" s="24" t="s">
        <v>439</v>
      </c>
    </row>
    <row r="83" spans="1:13" ht="135">
      <c r="A83" s="19" t="s">
        <v>22</v>
      </c>
      <c r="B83" s="20">
        <v>77</v>
      </c>
      <c r="C83" s="29">
        <v>26722189000110</v>
      </c>
      <c r="D83" s="21" t="s">
        <v>427</v>
      </c>
      <c r="E83" s="50" t="s">
        <v>457</v>
      </c>
      <c r="F83" s="54" t="s">
        <v>459</v>
      </c>
      <c r="G83" s="23">
        <v>45275</v>
      </c>
      <c r="H83" s="24" t="s">
        <v>460</v>
      </c>
      <c r="I83" s="25">
        <v>142552.57</v>
      </c>
      <c r="J83" s="26">
        <v>45275</v>
      </c>
      <c r="K83" s="31" t="s">
        <v>578</v>
      </c>
      <c r="L83" s="25">
        <f>391.83+111.4+626.95+2042.12+30.09+1.04+9.94+0.73+1.02+1.16+2+0.87+2.56+2.02+139328.84</f>
        <v>142552.57</v>
      </c>
      <c r="M83" s="24" t="s">
        <v>458</v>
      </c>
    </row>
    <row r="84" spans="1:13" ht="120">
      <c r="A84" s="19" t="s">
        <v>22</v>
      </c>
      <c r="B84" s="20">
        <v>78</v>
      </c>
      <c r="C84" s="29">
        <v>4406195000125</v>
      </c>
      <c r="D84" s="21" t="s">
        <v>461</v>
      </c>
      <c r="E84" s="50" t="s">
        <v>462</v>
      </c>
      <c r="F84" s="54" t="s">
        <v>463</v>
      </c>
      <c r="G84" s="23">
        <v>45275</v>
      </c>
      <c r="H84" s="24" t="s">
        <v>464</v>
      </c>
      <c r="I84" s="25">
        <v>378.86</v>
      </c>
      <c r="J84" s="26">
        <v>45275</v>
      </c>
      <c r="K84" s="31" t="s">
        <v>578</v>
      </c>
      <c r="L84" s="25">
        <f>360.67+18.19</f>
        <v>378.86</v>
      </c>
      <c r="M84" s="24" t="s">
        <v>465</v>
      </c>
    </row>
    <row r="85" spans="1:13" ht="120">
      <c r="A85" s="19" t="s">
        <v>22</v>
      </c>
      <c r="B85" s="20">
        <v>79</v>
      </c>
      <c r="C85" s="29">
        <v>4406195000125</v>
      </c>
      <c r="D85" s="21" t="s">
        <v>461</v>
      </c>
      <c r="E85" s="50" t="s">
        <v>466</v>
      </c>
      <c r="F85" s="54" t="s">
        <v>467</v>
      </c>
      <c r="G85" s="23">
        <v>45275</v>
      </c>
      <c r="H85" s="24" t="s">
        <v>468</v>
      </c>
      <c r="I85" s="25">
        <v>177</v>
      </c>
      <c r="J85" s="26">
        <v>45275</v>
      </c>
      <c r="K85" s="31" t="s">
        <v>578</v>
      </c>
      <c r="L85" s="25">
        <f>168.5+8.5</f>
        <v>177</v>
      </c>
      <c r="M85" s="24" t="s">
        <v>465</v>
      </c>
    </row>
    <row r="86" spans="1:13" ht="120">
      <c r="A86" s="19" t="s">
        <v>22</v>
      </c>
      <c r="B86" s="20">
        <v>80</v>
      </c>
      <c r="C86" s="29">
        <v>4406195000125</v>
      </c>
      <c r="D86" s="21" t="s">
        <v>461</v>
      </c>
      <c r="E86" s="50" t="s">
        <v>469</v>
      </c>
      <c r="F86" s="54" t="s">
        <v>470</v>
      </c>
      <c r="G86" s="23">
        <v>45275</v>
      </c>
      <c r="H86" s="24" t="s">
        <v>471</v>
      </c>
      <c r="I86" s="25">
        <v>319.5</v>
      </c>
      <c r="J86" s="26">
        <v>45275</v>
      </c>
      <c r="K86" s="31" t="s">
        <v>578</v>
      </c>
      <c r="L86" s="25">
        <f>304.16+15.34</f>
        <v>319.5</v>
      </c>
      <c r="M86" s="24" t="s">
        <v>465</v>
      </c>
    </row>
    <row r="87" spans="1:13" ht="120">
      <c r="A87" s="19" t="s">
        <v>22</v>
      </c>
      <c r="B87" s="20">
        <v>81</v>
      </c>
      <c r="C87" s="29">
        <v>4406195000125</v>
      </c>
      <c r="D87" s="21" t="s">
        <v>461</v>
      </c>
      <c r="E87" s="50" t="s">
        <v>472</v>
      </c>
      <c r="F87" s="54" t="s">
        <v>473</v>
      </c>
      <c r="G87" s="23">
        <v>45275</v>
      </c>
      <c r="H87" s="24" t="s">
        <v>474</v>
      </c>
      <c r="I87" s="25">
        <v>105.72</v>
      </c>
      <c r="J87" s="26">
        <v>45275</v>
      </c>
      <c r="K87" s="31" t="s">
        <v>578</v>
      </c>
      <c r="L87" s="25">
        <f>100.65+5.07</f>
        <v>105.72</v>
      </c>
      <c r="M87" s="24" t="s">
        <v>465</v>
      </c>
    </row>
    <row r="88" spans="1:13" ht="120">
      <c r="A88" s="19" t="s">
        <v>22</v>
      </c>
      <c r="B88" s="20">
        <v>82</v>
      </c>
      <c r="C88" s="29">
        <v>4406195000125</v>
      </c>
      <c r="D88" s="21" t="s">
        <v>461</v>
      </c>
      <c r="E88" s="50" t="s">
        <v>475</v>
      </c>
      <c r="F88" s="54" t="s">
        <v>476</v>
      </c>
      <c r="G88" s="23">
        <v>45275</v>
      </c>
      <c r="H88" s="24" t="s">
        <v>477</v>
      </c>
      <c r="I88" s="25">
        <v>200.75</v>
      </c>
      <c r="J88" s="26">
        <v>45275</v>
      </c>
      <c r="K88" s="31" t="s">
        <v>578</v>
      </c>
      <c r="L88" s="25">
        <f>191.11+9.64</f>
        <v>200.75</v>
      </c>
      <c r="M88" s="24" t="s">
        <v>465</v>
      </c>
    </row>
    <row r="89" spans="1:13" ht="120">
      <c r="A89" s="19" t="s">
        <v>22</v>
      </c>
      <c r="B89" s="20">
        <v>83</v>
      </c>
      <c r="C89" s="29">
        <v>1134191000732</v>
      </c>
      <c r="D89" s="21" t="s">
        <v>300</v>
      </c>
      <c r="E89" s="50" t="s">
        <v>478</v>
      </c>
      <c r="F89" s="54" t="s">
        <v>480</v>
      </c>
      <c r="G89" s="23">
        <v>45275</v>
      </c>
      <c r="H89" s="24" t="s">
        <v>481</v>
      </c>
      <c r="I89" s="25">
        <v>2916</v>
      </c>
      <c r="J89" s="26">
        <v>45275</v>
      </c>
      <c r="K89" s="31" t="s">
        <v>578</v>
      </c>
      <c r="L89" s="25">
        <f>2776.03+139.97</f>
        <v>2916</v>
      </c>
      <c r="M89" s="24" t="s">
        <v>479</v>
      </c>
    </row>
    <row r="90" spans="1:13" ht="120">
      <c r="A90" s="19" t="s">
        <v>22</v>
      </c>
      <c r="B90" s="20">
        <v>84</v>
      </c>
      <c r="C90" s="29">
        <v>1134191000732</v>
      </c>
      <c r="D90" s="21" t="s">
        <v>300</v>
      </c>
      <c r="E90" s="50" t="s">
        <v>482</v>
      </c>
      <c r="F90" s="54" t="s">
        <v>483</v>
      </c>
      <c r="G90" s="23">
        <v>45275</v>
      </c>
      <c r="H90" s="24" t="s">
        <v>484</v>
      </c>
      <c r="I90" s="25">
        <v>55208</v>
      </c>
      <c r="J90" s="26">
        <v>45275</v>
      </c>
      <c r="K90" s="31" t="s">
        <v>578</v>
      </c>
      <c r="L90" s="25">
        <f>52558.02+2649.98</f>
        <v>55208</v>
      </c>
      <c r="M90" s="24" t="s">
        <v>479</v>
      </c>
    </row>
    <row r="91" spans="1:13" ht="120">
      <c r="A91" s="19" t="s">
        <v>22</v>
      </c>
      <c r="B91" s="20">
        <v>85</v>
      </c>
      <c r="C91" s="29">
        <v>26504245000140</v>
      </c>
      <c r="D91" s="21" t="s">
        <v>485</v>
      </c>
      <c r="E91" s="50" t="s">
        <v>486</v>
      </c>
      <c r="F91" s="54" t="s">
        <v>488</v>
      </c>
      <c r="G91" s="23">
        <v>45275</v>
      </c>
      <c r="H91" s="24" t="s">
        <v>489</v>
      </c>
      <c r="I91" s="25">
        <v>24791.599999999999</v>
      </c>
      <c r="J91" s="26">
        <v>45275</v>
      </c>
      <c r="K91" s="31" t="s">
        <v>578</v>
      </c>
      <c r="L91" s="25">
        <v>24791.599999999999</v>
      </c>
      <c r="M91" s="24" t="s">
        <v>487</v>
      </c>
    </row>
    <row r="92" spans="1:13" ht="120">
      <c r="A92" s="19" t="s">
        <v>22</v>
      </c>
      <c r="B92" s="20">
        <v>86</v>
      </c>
      <c r="C92" s="29">
        <v>60501293000112</v>
      </c>
      <c r="D92" s="21" t="s">
        <v>490</v>
      </c>
      <c r="E92" s="50" t="s">
        <v>491</v>
      </c>
      <c r="F92" s="54" t="s">
        <v>493</v>
      </c>
      <c r="G92" s="23">
        <v>45275</v>
      </c>
      <c r="H92" s="24" t="s">
        <v>494</v>
      </c>
      <c r="I92" s="25">
        <v>3158.12</v>
      </c>
      <c r="J92" s="26">
        <v>45275</v>
      </c>
      <c r="K92" s="31" t="s">
        <v>578</v>
      </c>
      <c r="L92" s="25">
        <f>3120.22+37.9</f>
        <v>3158.12</v>
      </c>
      <c r="M92" s="24" t="s">
        <v>492</v>
      </c>
    </row>
    <row r="93" spans="1:13" ht="120">
      <c r="A93" s="19" t="s">
        <v>22</v>
      </c>
      <c r="B93" s="20">
        <v>87</v>
      </c>
      <c r="C93" s="29">
        <v>60501293000112</v>
      </c>
      <c r="D93" s="21" t="s">
        <v>490</v>
      </c>
      <c r="E93" s="50" t="s">
        <v>495</v>
      </c>
      <c r="F93" s="54" t="s">
        <v>496</v>
      </c>
      <c r="G93" s="23">
        <v>45275</v>
      </c>
      <c r="H93" s="24" t="s">
        <v>497</v>
      </c>
      <c r="I93" s="25">
        <v>2873.69</v>
      </c>
      <c r="J93" s="26">
        <v>45275</v>
      </c>
      <c r="K93" s="31" t="s">
        <v>578</v>
      </c>
      <c r="L93" s="25">
        <f>2839.21+34.48</f>
        <v>2873.69</v>
      </c>
      <c r="M93" s="24" t="s">
        <v>492</v>
      </c>
    </row>
    <row r="94" spans="1:13" ht="105">
      <c r="A94" s="19" t="s">
        <v>22</v>
      </c>
      <c r="B94" s="20">
        <v>88</v>
      </c>
      <c r="C94" s="29">
        <v>2341467000120</v>
      </c>
      <c r="D94" s="21" t="s">
        <v>502</v>
      </c>
      <c r="E94" s="50" t="s">
        <v>503</v>
      </c>
      <c r="F94" s="54" t="s">
        <v>505</v>
      </c>
      <c r="G94" s="23">
        <v>45278</v>
      </c>
      <c r="H94" s="24" t="s">
        <v>506</v>
      </c>
      <c r="I94" s="25">
        <v>13176.2</v>
      </c>
      <c r="J94" s="26">
        <v>45278</v>
      </c>
      <c r="K94" s="31" t="s">
        <v>578</v>
      </c>
      <c r="L94" s="25">
        <f>12798.3+377.9</f>
        <v>13176.199999999999</v>
      </c>
      <c r="M94" s="24" t="s">
        <v>504</v>
      </c>
    </row>
    <row r="95" spans="1:13" ht="120">
      <c r="A95" s="19" t="s">
        <v>22</v>
      </c>
      <c r="B95" s="20">
        <v>89</v>
      </c>
      <c r="C95" s="29">
        <v>18876112000176</v>
      </c>
      <c r="D95" s="21" t="s">
        <v>507</v>
      </c>
      <c r="E95" s="50" t="s">
        <v>508</v>
      </c>
      <c r="F95" s="54" t="s">
        <v>510</v>
      </c>
      <c r="G95" s="23">
        <v>45278</v>
      </c>
      <c r="H95" s="24" t="s">
        <v>512</v>
      </c>
      <c r="I95" s="25">
        <v>3466.62</v>
      </c>
      <c r="J95" s="26">
        <v>45278</v>
      </c>
      <c r="K95" s="31" t="s">
        <v>578</v>
      </c>
      <c r="L95" s="25">
        <v>3466.62</v>
      </c>
      <c r="M95" s="24" t="s">
        <v>509</v>
      </c>
    </row>
    <row r="96" spans="1:13" ht="120">
      <c r="A96" s="19" t="s">
        <v>22</v>
      </c>
      <c r="B96" s="20">
        <v>90</v>
      </c>
      <c r="C96" s="29">
        <v>18876112000176</v>
      </c>
      <c r="D96" s="21" t="s">
        <v>507</v>
      </c>
      <c r="E96" s="50" t="s">
        <v>511</v>
      </c>
      <c r="F96" s="54" t="s">
        <v>514</v>
      </c>
      <c r="G96" s="23">
        <v>45278</v>
      </c>
      <c r="H96" s="24" t="s">
        <v>515</v>
      </c>
      <c r="I96" s="25">
        <v>7711.08</v>
      </c>
      <c r="J96" s="26">
        <v>45278</v>
      </c>
      <c r="K96" s="31" t="s">
        <v>578</v>
      </c>
      <c r="L96" s="25">
        <v>7711.08</v>
      </c>
      <c r="M96" s="24" t="s">
        <v>513</v>
      </c>
    </row>
    <row r="97" spans="1:13" ht="120">
      <c r="A97" s="19" t="s">
        <v>22</v>
      </c>
      <c r="B97" s="20">
        <v>91</v>
      </c>
      <c r="C97" s="29">
        <v>18876112000176</v>
      </c>
      <c r="D97" s="21" t="s">
        <v>507</v>
      </c>
      <c r="E97" s="50" t="s">
        <v>516</v>
      </c>
      <c r="F97" s="54" t="s">
        <v>518</v>
      </c>
      <c r="G97" s="23">
        <v>45278</v>
      </c>
      <c r="H97" s="24" t="s">
        <v>519</v>
      </c>
      <c r="I97" s="25">
        <v>9011.01</v>
      </c>
      <c r="J97" s="26">
        <v>45278</v>
      </c>
      <c r="K97" s="31" t="s">
        <v>578</v>
      </c>
      <c r="L97" s="25">
        <v>9011.01</v>
      </c>
      <c r="M97" s="24" t="s">
        <v>517</v>
      </c>
    </row>
    <row r="98" spans="1:13" ht="120">
      <c r="A98" s="19" t="s">
        <v>22</v>
      </c>
      <c r="B98" s="20">
        <v>92</v>
      </c>
      <c r="C98" s="29">
        <v>5926726000173</v>
      </c>
      <c r="D98" s="21" t="s">
        <v>524</v>
      </c>
      <c r="E98" s="50" t="s">
        <v>525</v>
      </c>
      <c r="F98" s="54" t="s">
        <v>527</v>
      </c>
      <c r="G98" s="23">
        <v>45278</v>
      </c>
      <c r="H98" s="24" t="s">
        <v>528</v>
      </c>
      <c r="I98" s="25">
        <v>10783.33</v>
      </c>
      <c r="J98" s="26">
        <v>45278</v>
      </c>
      <c r="K98" s="31" t="s">
        <v>578</v>
      </c>
      <c r="L98" s="25">
        <f>10265.73+517.6</f>
        <v>10783.33</v>
      </c>
      <c r="M98" s="24" t="s">
        <v>526</v>
      </c>
    </row>
    <row r="99" spans="1:13" ht="120">
      <c r="A99" s="19" t="s">
        <v>22</v>
      </c>
      <c r="B99" s="20">
        <v>93</v>
      </c>
      <c r="C99" s="29">
        <v>34028316000375</v>
      </c>
      <c r="D99" s="21" t="s">
        <v>529</v>
      </c>
      <c r="E99" s="50" t="s">
        <v>530</v>
      </c>
      <c r="F99" s="54" t="s">
        <v>532</v>
      </c>
      <c r="G99" s="23">
        <v>45278</v>
      </c>
      <c r="H99" s="24" t="s">
        <v>533</v>
      </c>
      <c r="I99" s="25">
        <v>603.66</v>
      </c>
      <c r="J99" s="26">
        <v>45278</v>
      </c>
      <c r="K99" s="31" t="s">
        <v>578</v>
      </c>
      <c r="L99" s="25">
        <v>603.66</v>
      </c>
      <c r="M99" s="24" t="s">
        <v>531</v>
      </c>
    </row>
    <row r="100" spans="1:13" ht="120">
      <c r="A100" s="19" t="s">
        <v>22</v>
      </c>
      <c r="B100" s="20">
        <v>94</v>
      </c>
      <c r="C100" s="29">
        <v>18876112000176</v>
      </c>
      <c r="D100" s="21" t="s">
        <v>507</v>
      </c>
      <c r="E100" s="50" t="s">
        <v>534</v>
      </c>
      <c r="F100" s="54" t="s">
        <v>536</v>
      </c>
      <c r="G100" s="23">
        <v>45278</v>
      </c>
      <c r="H100" s="24" t="s">
        <v>537</v>
      </c>
      <c r="I100" s="25">
        <v>6355.47</v>
      </c>
      <c r="J100" s="26">
        <v>45278</v>
      </c>
      <c r="K100" s="31" t="s">
        <v>578</v>
      </c>
      <c r="L100" s="25">
        <v>6355.47</v>
      </c>
      <c r="M100" s="24" t="s">
        <v>535</v>
      </c>
    </row>
    <row r="101" spans="1:13" ht="150">
      <c r="A101" s="19" t="s">
        <v>22</v>
      </c>
      <c r="B101" s="20">
        <v>95</v>
      </c>
      <c r="C101" s="29">
        <v>2341467000120</v>
      </c>
      <c r="D101" s="21" t="s">
        <v>502</v>
      </c>
      <c r="E101" s="50" t="s">
        <v>538</v>
      </c>
      <c r="F101" s="54" t="s">
        <v>540</v>
      </c>
      <c r="G101" s="23">
        <v>45278</v>
      </c>
      <c r="H101" s="24" t="s">
        <v>541</v>
      </c>
      <c r="I101" s="25">
        <v>40085.199999999997</v>
      </c>
      <c r="J101" s="26">
        <v>45278</v>
      </c>
      <c r="K101" s="31" t="s">
        <v>578</v>
      </c>
      <c r="L101" s="25">
        <f>39386+699.2</f>
        <v>40085.199999999997</v>
      </c>
      <c r="M101" s="24" t="s">
        <v>539</v>
      </c>
    </row>
    <row r="102" spans="1:13" ht="150">
      <c r="A102" s="19" t="s">
        <v>22</v>
      </c>
      <c r="B102" s="20">
        <v>96</v>
      </c>
      <c r="C102" s="29">
        <v>2341467000120</v>
      </c>
      <c r="D102" s="21" t="s">
        <v>502</v>
      </c>
      <c r="E102" s="50" t="s">
        <v>542</v>
      </c>
      <c r="F102" s="54" t="s">
        <v>540</v>
      </c>
      <c r="G102" s="23">
        <v>45278</v>
      </c>
      <c r="H102" s="24" t="s">
        <v>543</v>
      </c>
      <c r="I102" s="25">
        <v>18191.759999999998</v>
      </c>
      <c r="J102" s="26">
        <v>45278</v>
      </c>
      <c r="K102" s="31" t="s">
        <v>578</v>
      </c>
      <c r="L102" s="25">
        <v>18191.759999999998</v>
      </c>
      <c r="M102" s="24" t="s">
        <v>539</v>
      </c>
    </row>
    <row r="103" spans="1:13" ht="150">
      <c r="A103" s="19" t="s">
        <v>22</v>
      </c>
      <c r="B103" s="20">
        <v>97</v>
      </c>
      <c r="C103" s="29">
        <v>2341467000120</v>
      </c>
      <c r="D103" s="21" t="s">
        <v>502</v>
      </c>
      <c r="E103" s="50" t="s">
        <v>544</v>
      </c>
      <c r="F103" s="54" t="s">
        <v>546</v>
      </c>
      <c r="G103" s="23">
        <v>45278</v>
      </c>
      <c r="H103" s="24" t="s">
        <v>547</v>
      </c>
      <c r="I103" s="25">
        <v>66370.37</v>
      </c>
      <c r="J103" s="26">
        <v>45278</v>
      </c>
      <c r="K103" s="31" t="s">
        <v>578</v>
      </c>
      <c r="L103" s="25">
        <f>64376.68+1993.69</f>
        <v>66370.37</v>
      </c>
      <c r="M103" s="24" t="s">
        <v>545</v>
      </c>
    </row>
    <row r="104" spans="1:13" ht="150">
      <c r="A104" s="19" t="s">
        <v>22</v>
      </c>
      <c r="B104" s="20">
        <v>98</v>
      </c>
      <c r="C104" s="29">
        <v>2341467000120</v>
      </c>
      <c r="D104" s="21" t="s">
        <v>502</v>
      </c>
      <c r="E104" s="50" t="s">
        <v>548</v>
      </c>
      <c r="F104" s="54" t="s">
        <v>546</v>
      </c>
      <c r="G104" s="23">
        <v>45278</v>
      </c>
      <c r="H104" s="24" t="s">
        <v>549</v>
      </c>
      <c r="I104" s="25">
        <v>23255.4</v>
      </c>
      <c r="J104" s="26">
        <v>45278</v>
      </c>
      <c r="K104" s="31" t="s">
        <v>578</v>
      </c>
      <c r="L104" s="25">
        <v>23255.4</v>
      </c>
      <c r="M104" s="24" t="s">
        <v>545</v>
      </c>
    </row>
    <row r="105" spans="1:13" ht="150">
      <c r="A105" s="19" t="s">
        <v>22</v>
      </c>
      <c r="B105" s="20">
        <v>99</v>
      </c>
      <c r="C105" s="29">
        <v>2341467000120</v>
      </c>
      <c r="D105" s="21" t="s">
        <v>502</v>
      </c>
      <c r="E105" s="50" t="s">
        <v>550</v>
      </c>
      <c r="F105" s="54" t="s">
        <v>552</v>
      </c>
      <c r="G105" s="23">
        <v>45278</v>
      </c>
      <c r="H105" s="24" t="s">
        <v>553</v>
      </c>
      <c r="I105" s="25">
        <v>22168.240000000002</v>
      </c>
      <c r="J105" s="26">
        <v>45278</v>
      </c>
      <c r="K105" s="31" t="s">
        <v>578</v>
      </c>
      <c r="L105" s="25">
        <f>21502.36+665.88</f>
        <v>22168.240000000002</v>
      </c>
      <c r="M105" s="24" t="s">
        <v>551</v>
      </c>
    </row>
    <row r="106" spans="1:13" ht="150">
      <c r="A106" s="19" t="s">
        <v>22</v>
      </c>
      <c r="B106" s="20">
        <v>100</v>
      </c>
      <c r="C106" s="29">
        <v>2341467000120</v>
      </c>
      <c r="D106" s="21" t="s">
        <v>502</v>
      </c>
      <c r="E106" s="50" t="s">
        <v>554</v>
      </c>
      <c r="F106" s="54" t="s">
        <v>552</v>
      </c>
      <c r="G106" s="23">
        <v>45278</v>
      </c>
      <c r="H106" s="24" t="s">
        <v>555</v>
      </c>
      <c r="I106" s="25">
        <v>33411.89</v>
      </c>
      <c r="J106" s="26">
        <v>45278</v>
      </c>
      <c r="K106" s="31" t="s">
        <v>578</v>
      </c>
      <c r="L106" s="25">
        <v>33411.89</v>
      </c>
      <c r="M106" s="24" t="s">
        <v>551</v>
      </c>
    </row>
    <row r="107" spans="1:13" ht="120">
      <c r="A107" s="19" t="s">
        <v>22</v>
      </c>
      <c r="B107" s="20">
        <v>101</v>
      </c>
      <c r="C107" s="29">
        <v>5340639000130</v>
      </c>
      <c r="D107" s="21" t="s">
        <v>556</v>
      </c>
      <c r="E107" s="50" t="s">
        <v>557</v>
      </c>
      <c r="F107" s="54" t="s">
        <v>559</v>
      </c>
      <c r="G107" s="23">
        <v>45279</v>
      </c>
      <c r="H107" s="24" t="s">
        <v>560</v>
      </c>
      <c r="I107" s="25">
        <v>27.48</v>
      </c>
      <c r="J107" s="26">
        <v>45278</v>
      </c>
      <c r="K107" s="31" t="s">
        <v>578</v>
      </c>
      <c r="L107" s="25">
        <v>27.48</v>
      </c>
      <c r="M107" s="24" t="s">
        <v>558</v>
      </c>
    </row>
    <row r="108" spans="1:13" ht="120">
      <c r="A108" s="19" t="s">
        <v>22</v>
      </c>
      <c r="B108" s="20">
        <v>102</v>
      </c>
      <c r="C108" s="29">
        <v>5610079000196</v>
      </c>
      <c r="D108" s="21" t="s">
        <v>564</v>
      </c>
      <c r="E108" s="50" t="s">
        <v>565</v>
      </c>
      <c r="F108" s="54" t="s">
        <v>567</v>
      </c>
      <c r="G108" s="23">
        <v>45280</v>
      </c>
      <c r="H108" s="24" t="s">
        <v>568</v>
      </c>
      <c r="I108" s="25">
        <v>184.37</v>
      </c>
      <c r="J108" s="26">
        <v>45280</v>
      </c>
      <c r="K108" s="31" t="s">
        <v>578</v>
      </c>
      <c r="L108" s="25">
        <v>184.37</v>
      </c>
      <c r="M108" s="24" t="s">
        <v>566</v>
      </c>
    </row>
    <row r="109" spans="1:13" ht="120">
      <c r="A109" s="19" t="s">
        <v>22</v>
      </c>
      <c r="B109" s="20">
        <v>103</v>
      </c>
      <c r="C109" s="29">
        <v>5610079000196</v>
      </c>
      <c r="D109" s="21" t="s">
        <v>564</v>
      </c>
      <c r="E109" s="50" t="s">
        <v>569</v>
      </c>
      <c r="F109" s="54" t="s">
        <v>570</v>
      </c>
      <c r="G109" s="23">
        <v>45280</v>
      </c>
      <c r="H109" s="24" t="s">
        <v>571</v>
      </c>
      <c r="I109" s="25">
        <v>5.58</v>
      </c>
      <c r="J109" s="26">
        <v>45280</v>
      </c>
      <c r="K109" s="31" t="s">
        <v>578</v>
      </c>
      <c r="L109" s="25">
        <v>5.58</v>
      </c>
      <c r="M109" s="24" t="s">
        <v>566</v>
      </c>
    </row>
    <row r="110" spans="1:13">
      <c r="A110" s="32" t="s">
        <v>15</v>
      </c>
      <c r="B110" s="32"/>
      <c r="C110" s="33"/>
      <c r="D110" s="4"/>
      <c r="G110" s="34"/>
      <c r="H110" s="34"/>
      <c r="I110" s="34"/>
      <c r="J110" s="2"/>
      <c r="K110" s="4"/>
      <c r="M110" s="35"/>
    </row>
    <row r="111" spans="1:13" ht="15" customHeight="1">
      <c r="A111" s="36" t="str">
        <f>Bens!A25</f>
        <v>Data da última atualização: 20/01/2024</v>
      </c>
      <c r="B111" s="37"/>
      <c r="C111" s="38"/>
      <c r="D111" s="2"/>
      <c r="G111" s="4"/>
      <c r="H111" s="4"/>
      <c r="I111" s="4"/>
      <c r="J111" s="2"/>
      <c r="K111" s="39"/>
    </row>
    <row r="112" spans="1:13" ht="15" customHeight="1">
      <c r="A112" s="40" t="s">
        <v>16</v>
      </c>
      <c r="B112" s="40"/>
      <c r="C112" s="41"/>
      <c r="D112" s="40"/>
    </row>
    <row r="113" spans="1:4" ht="15" customHeight="1">
      <c r="A113" s="40" t="s">
        <v>17</v>
      </c>
      <c r="B113" s="40"/>
      <c r="C113" s="41"/>
      <c r="D113" s="40"/>
    </row>
    <row r="114" spans="1:4" ht="15" customHeight="1">
      <c r="A114" s="40" t="s">
        <v>18</v>
      </c>
      <c r="B114" s="40"/>
      <c r="C114" s="41"/>
      <c r="D114" s="2"/>
    </row>
    <row r="115" spans="1:4" ht="15" customHeight="1"/>
  </sheetData>
  <mergeCells count="2">
    <mergeCell ref="A2:M2"/>
    <mergeCell ref="A5:L5"/>
  </mergeCells>
  <phoneticPr fontId="15" type="noConversion"/>
  <conditionalFormatting sqref="C7:C107">
    <cfRule type="cellIs" dxfId="5" priority="3" operator="between">
      <formula>111111111</formula>
      <formula>99999999999</formula>
    </cfRule>
    <cfRule type="cellIs" dxfId="4" priority="4" operator="between">
      <formula>111111111111</formula>
      <formula>99999999999999</formula>
    </cfRule>
  </conditionalFormatting>
  <conditionalFormatting sqref="C108:C109">
    <cfRule type="cellIs" dxfId="3" priority="1" operator="between">
      <formula>111111111</formula>
      <formula>99999999999</formula>
    </cfRule>
    <cfRule type="cellIs" dxfId="2" priority="2" operator="between">
      <formula>111111111111</formula>
      <formula>99999999999999</formula>
    </cfRule>
  </conditionalFormatting>
  <hyperlinks>
    <hyperlink ref="E7" r:id="rId1" xr:uid="{0CA71056-E23B-46CD-85F5-5E44CEEF3FB3}"/>
    <hyperlink ref="F7" r:id="rId2" xr:uid="{8AC1E23D-6202-47A8-AA2F-538568FB6EF9}"/>
    <hyperlink ref="F70" r:id="rId3" xr:uid="{A5931408-0ECE-4D47-8B3E-AE20ECFCC378}"/>
    <hyperlink ref="F8" r:id="rId4" xr:uid="{7003CEA1-13C7-4C76-8639-63FFA288DB3D}"/>
    <hyperlink ref="F9" r:id="rId5" xr:uid="{D17E8A9E-78BE-4871-AA74-3D64166F1510}"/>
    <hyperlink ref="F94" r:id="rId6" xr:uid="{6B8AC071-A1B4-4DE8-9EF5-52210CFDED81}"/>
    <hyperlink ref="F101" r:id="rId7" xr:uid="{F22C6174-489C-4CFA-B176-C9E507F2F960}"/>
    <hyperlink ref="F102" r:id="rId8" xr:uid="{BBD6BD1D-5E41-475A-994F-B45952C49444}"/>
    <hyperlink ref="F103" r:id="rId9" xr:uid="{DDDE71DF-27D9-4AFA-91D3-16C58F4E5975}"/>
    <hyperlink ref="F104" r:id="rId10" xr:uid="{A2898172-3DC9-4231-9F31-FB03EA5960F1}"/>
    <hyperlink ref="F105" r:id="rId11" xr:uid="{837EECA1-5BF2-4A7E-984E-40F8CC8133B8}"/>
    <hyperlink ref="F106" r:id="rId12" xr:uid="{C4FE84C7-B1B4-4609-836B-32B74612203A}"/>
    <hyperlink ref="E94" r:id="rId13" xr:uid="{FF5635F1-EBC1-4C8A-8577-43864428FFE7}"/>
    <hyperlink ref="E101" r:id="rId14" xr:uid="{16CB363D-DA66-4E4A-9A55-650DC51EEA85}"/>
    <hyperlink ref="E102" r:id="rId15" xr:uid="{E458E52C-BCA9-4389-B17F-7CCCC3F27818}"/>
    <hyperlink ref="E105" r:id="rId16" xr:uid="{BA507517-84DB-4D5A-A462-FFDD19DDAD41}"/>
    <hyperlink ref="E103" r:id="rId17" xr:uid="{79439972-7322-46A1-AA52-918A40F28057}"/>
    <hyperlink ref="E104" r:id="rId18" xr:uid="{32817F63-DC1A-4BEB-8E7C-EC4BFFF0B17F}"/>
    <hyperlink ref="E106" r:id="rId19" xr:uid="{2907A46C-3B12-41D0-8BC9-EB4A47C478CA}"/>
    <hyperlink ref="F35" r:id="rId20" xr:uid="{8B652D1A-FBA6-499E-9C00-640185E53C5C}"/>
    <hyperlink ref="F43" r:id="rId21" xr:uid="{2CFDD21C-5497-413C-8401-D7D881EBBD1F}"/>
    <hyperlink ref="E35" r:id="rId22" xr:uid="{A112ECCE-57C4-48C2-99DC-0DDCCAC767DA}"/>
    <hyperlink ref="E43" r:id="rId23" xr:uid="{E038E6A9-589E-4E77-A18E-44D6FA197438}"/>
    <hyperlink ref="F69" r:id="rId24" xr:uid="{38B30C86-59CC-4D2E-B783-D68BFE447BA9}"/>
    <hyperlink ref="E69" r:id="rId25" xr:uid="{8D50405B-BE4D-4A6A-A3FF-F92F2327DE96}"/>
    <hyperlink ref="E79" r:id="rId26" xr:uid="{615226B9-A10B-44BD-B6B3-9E9DA11D44F5}"/>
    <hyperlink ref="E80" r:id="rId27" xr:uid="{034364A4-24E7-4159-811B-FA94E1D8EA9D}"/>
    <hyperlink ref="E81" r:id="rId28" xr:uid="{F62011F8-DED9-4E72-9701-931DC1393AA2}"/>
    <hyperlink ref="E83" r:id="rId29" xr:uid="{A2651BE3-DBE0-4C1E-A900-869076BCEF16}"/>
    <hyperlink ref="F79" r:id="rId30" xr:uid="{A627B77A-C17B-497D-942D-04B89E8A5190}"/>
    <hyperlink ref="F80" r:id="rId31" xr:uid="{93E3F424-A5C8-483B-96E9-5451AB42F0DD}"/>
    <hyperlink ref="F81" r:id="rId32" xr:uid="{5C30EDD8-E240-40B1-B764-1983BF284587}"/>
    <hyperlink ref="F83" r:id="rId33" xr:uid="{D24DD273-8273-441C-BC72-858CC9BF0E73}"/>
    <hyperlink ref="F29" r:id="rId34" xr:uid="{E10AB1CB-488A-4A3E-9638-092AFD10FA31}"/>
    <hyperlink ref="F108" r:id="rId35" xr:uid="{058772B3-31A2-4683-9F4B-2F00F291CC09}"/>
    <hyperlink ref="F109" r:id="rId36" xr:uid="{592881BA-2D1A-4A2A-8BB4-EBDBCB01BC69}"/>
    <hyperlink ref="E29" r:id="rId37" xr:uid="{C5E23B24-501E-49FE-9671-DE7826A827DA}"/>
    <hyperlink ref="E108" r:id="rId38" xr:uid="{66AE8C44-3BEF-4289-A77F-96D5C054B852}"/>
    <hyperlink ref="E109" r:id="rId39" xr:uid="{131D81F8-0FDD-4B7F-BCC5-9F99ECBC85A4}"/>
    <hyperlink ref="F82" r:id="rId40" xr:uid="{44ADC14E-B7F8-4207-8B5E-5EC990531E49}"/>
    <hyperlink ref="E82" r:id="rId41" xr:uid="{720D4A0E-5042-4397-8AD1-ED417BA811B8}"/>
    <hyperlink ref="F84" r:id="rId42" xr:uid="{DF25DBEA-5D33-4AC9-89A8-CBEB550189CB}"/>
    <hyperlink ref="F85" r:id="rId43" xr:uid="{6415ECF6-C1B2-4607-BB80-9B4EAB2207C3}"/>
    <hyperlink ref="F86" r:id="rId44" xr:uid="{1C1EDAB4-1725-47EA-8101-86951ED3932F}"/>
    <hyperlink ref="F87" r:id="rId45" xr:uid="{336EFEBC-9E62-49EF-BC61-4B57EF7B121F}"/>
    <hyperlink ref="F88" r:id="rId46" xr:uid="{846297D7-9E2B-4AA7-A71F-6F289FC7FB05}"/>
    <hyperlink ref="E84" r:id="rId47" xr:uid="{7EC683AB-A98A-481A-BA74-2996F8F220E0}"/>
    <hyperlink ref="E85" r:id="rId48" xr:uid="{56514D7E-CE95-4F7F-97E3-91391FDF1DA6}"/>
    <hyperlink ref="E86" r:id="rId49" xr:uid="{1C09055D-0CB3-4DF0-8B2E-58742ADF5B66}"/>
    <hyperlink ref="E87" r:id="rId50" xr:uid="{B79B5529-6167-4464-AA5E-0DC1E0A43584}"/>
    <hyperlink ref="E88" r:id="rId51" xr:uid="{6C59D1D4-09A1-4320-A0E7-8D1F4B05BD43}"/>
    <hyperlink ref="F32" r:id="rId52" xr:uid="{4251DF26-71CE-4FA6-B27D-AD59E99610FC}"/>
    <hyperlink ref="F57" r:id="rId53" xr:uid="{105A7DC2-A147-4F16-9B77-CCCD489EEC57}"/>
    <hyperlink ref="F58" r:id="rId54" xr:uid="{866BC538-02C9-4361-A44E-9BB08DBDE639}"/>
    <hyperlink ref="F62" r:id="rId55" xr:uid="{52EBB2EF-CF4D-4E6D-94EE-E32B63CDF863}"/>
    <hyperlink ref="E32" r:id="rId56" xr:uid="{494BEB7D-D8C9-4516-A4ED-43619E06AE15}"/>
    <hyperlink ref="E57" r:id="rId57" xr:uid="{13B6F37A-CD4F-4761-B631-A19E17651540}"/>
    <hyperlink ref="E58" r:id="rId58" xr:uid="{71C02712-9FCA-41CD-AA92-168CDA883908}"/>
    <hyperlink ref="E62" r:id="rId59" xr:uid="{073BE1D9-7178-4B4E-AA8F-D72FF4664D5E}"/>
    <hyperlink ref="F92" r:id="rId60" xr:uid="{F336949F-627A-4FA0-899B-02A6B7FB5ECE}"/>
    <hyperlink ref="F93" r:id="rId61" xr:uid="{1287C94E-4ECF-47D2-B847-564F34900DD4}"/>
    <hyperlink ref="E92" r:id="rId62" xr:uid="{567D9734-CDB4-40EE-AB16-1B8E216A3EC3}"/>
    <hyperlink ref="E93" r:id="rId63" xr:uid="{CE9D5B11-2B5C-45A4-AA74-64C6B3104C0D}"/>
    <hyperlink ref="F99" r:id="rId64" xr:uid="{806434B6-CB47-4722-8328-7E1ECC8475B3}"/>
    <hyperlink ref="E99" r:id="rId65" xr:uid="{F663BA76-C85D-4972-90E4-336174377FCD}"/>
    <hyperlink ref="F77" r:id="rId66" xr:uid="{161B1BDC-182C-4212-8529-80D20AFFABCE}"/>
    <hyperlink ref="E77" r:id="rId67" xr:uid="{3249FC9B-91A5-4887-B4B8-018F81FEF34C}"/>
    <hyperlink ref="E8" r:id="rId68" xr:uid="{ED28C090-B321-4A9B-B0CC-DB9AABCD000A}"/>
    <hyperlink ref="E9" r:id="rId69" xr:uid="{0E446894-ECC0-4696-AF1F-63EC02BEFF0A}"/>
    <hyperlink ref="E75" r:id="rId70" xr:uid="{ADF9F01B-F439-4056-BC11-DA20A41F4117}"/>
    <hyperlink ref="F75" r:id="rId71" xr:uid="{D5BF9586-EF6E-4AC6-A966-449D78787796}"/>
    <hyperlink ref="F28" r:id="rId72" xr:uid="{EFE1F621-9549-414A-83F2-756019150604}"/>
    <hyperlink ref="F61" r:id="rId73" xr:uid="{0E22AF2B-9AB6-423C-AA5F-3CE90B9B4AD8}"/>
    <hyperlink ref="E28" r:id="rId74" xr:uid="{61195FE4-D746-40A5-BCCB-D6CA87C0AC3A}"/>
    <hyperlink ref="E61" r:id="rId75" xr:uid="{05A9DC3F-FC6D-41A3-A32D-B608174D1043}"/>
    <hyperlink ref="F95" r:id="rId76" xr:uid="{F6DA74E5-E5D1-476C-BFD4-718BA4DE69BD}"/>
    <hyperlink ref="F96" r:id="rId77" xr:uid="{0F82EFEB-BDD4-4B71-B16C-B018B125F721}"/>
    <hyperlink ref="F97" r:id="rId78" xr:uid="{5CEB20ED-F883-46C8-96A6-0A40ABEDF438}"/>
    <hyperlink ref="F100" r:id="rId79" xr:uid="{8E230FFB-C582-45A7-9028-05A52A49DD86}"/>
    <hyperlink ref="E95" r:id="rId80" xr:uid="{2EBE420A-7E6C-4A3A-9BA1-83F90EE40E86}"/>
    <hyperlink ref="E96" r:id="rId81" xr:uid="{132FFA5D-CA15-4E69-9C8C-2D8E21FFF878}"/>
    <hyperlink ref="E97" r:id="rId82" xr:uid="{AF32EF47-F70B-440D-A75F-0AC1D0DCE2A9}"/>
    <hyperlink ref="E100" r:id="rId83" xr:uid="{5AAEDEAD-28B8-487A-9027-95AD374DC734}"/>
    <hyperlink ref="E76" r:id="rId84" xr:uid="{AB118B72-439D-4E7D-B46D-3D0EF3BBB1E6}"/>
    <hyperlink ref="F76" r:id="rId85" xr:uid="{9520CD9D-61E8-4948-B5A8-37286342EAB2}"/>
    <hyperlink ref="F74" r:id="rId86" xr:uid="{4756969D-1F5A-4C5B-AAF3-B1FB5D67970F}"/>
    <hyperlink ref="E74" r:id="rId87" xr:uid="{42820AD4-E0B9-4F4E-B902-F700BB3F4DA7}"/>
    <hyperlink ref="F30" r:id="rId88" xr:uid="{216C253C-2557-4BE9-A0AF-234E28E47108}"/>
    <hyperlink ref="E30" r:id="rId89" xr:uid="{02306DFD-1FB2-4E64-848E-5D4BF31C9FEB}"/>
    <hyperlink ref="F98" r:id="rId90" xr:uid="{F74D32CB-A917-46BE-A283-26BB26CCD239}"/>
    <hyperlink ref="E98" r:id="rId91" xr:uid="{F18821A8-9069-407C-B389-825B0609716A}"/>
    <hyperlink ref="E34" r:id="rId92" xr:uid="{C0F63568-6C85-4084-9067-04156888255A}"/>
    <hyperlink ref="E48" r:id="rId93" xr:uid="{EB9102CA-3AE7-436E-8F32-92D3F09AFFD8}"/>
    <hyperlink ref="E49" r:id="rId94" xr:uid="{54FF7B25-4B0E-4969-9539-DBBCC34BB290}"/>
    <hyperlink ref="F34" r:id="rId95" xr:uid="{6D7276F4-43B4-4284-BB12-9A18992C2FE6}"/>
    <hyperlink ref="F48" r:id="rId96" xr:uid="{C26E7F40-E34A-405B-B105-A1B5ACF4B200}"/>
    <hyperlink ref="F49" r:id="rId97" xr:uid="{04F33957-5748-44C4-9A5E-004CB656019D}"/>
    <hyperlink ref="F64" r:id="rId98" xr:uid="{983E69FA-56E9-4863-95AA-688A52A3EDAB}"/>
    <hyperlink ref="E10" r:id="rId99" xr:uid="{F2B975B0-650D-4EA1-BAA9-F8C54D8F4C74}"/>
    <hyperlink ref="E68" r:id="rId100" xr:uid="{3D5C76AF-60BA-4865-BFA7-7BC68133B804}"/>
    <hyperlink ref="F10" r:id="rId101" xr:uid="{511E9343-75D5-489E-B798-5521100DB1C7}"/>
    <hyperlink ref="F68" r:id="rId102" xr:uid="{85D097B9-C422-47AC-98F1-F8D494E73243}"/>
    <hyperlink ref="F25" r:id="rId103" xr:uid="{78C7F915-4F36-4879-9DD7-3E01FF91BCC8}"/>
    <hyperlink ref="F26" r:id="rId104" xr:uid="{FC5E4631-37DD-4BDA-B94B-4E6B5618B9C1}"/>
    <hyperlink ref="F33" r:id="rId105" xr:uid="{E883441A-F56E-4FD7-BADA-1395CEA6C592}"/>
    <hyperlink ref="F50" r:id="rId106" xr:uid="{7CAA7D0D-103A-4ECC-BA97-84C5C9EE7E91}"/>
    <hyperlink ref="F53" r:id="rId107" xr:uid="{9F4CAA1C-A03A-4AC2-9386-324A1CA11AE7}"/>
    <hyperlink ref="F54" r:id="rId108" xr:uid="{E651D7A5-0F4B-4EE1-AE6F-0921BF081D93}"/>
    <hyperlink ref="E25" r:id="rId109" xr:uid="{DC4DC24C-E3BD-4649-975C-C031055AB9E8}"/>
    <hyperlink ref="E26" r:id="rId110" xr:uid="{123585C2-D060-48FD-99AB-129ECB7154D8}"/>
    <hyperlink ref="E33" r:id="rId111" xr:uid="{0AA68224-3A04-4D0F-936D-57961B3CA873}"/>
    <hyperlink ref="E50" r:id="rId112" xr:uid="{10F082CF-3DA4-42B0-9480-AD6645253534}"/>
    <hyperlink ref="E53" r:id="rId113" xr:uid="{AC1882A2-D5CC-42D1-992F-84EBB6841AA2}"/>
    <hyperlink ref="E54" r:id="rId114" xr:uid="{8A9DDBE2-7B33-4336-AD8F-10DF406F1017}"/>
    <hyperlink ref="E31" r:id="rId115" xr:uid="{342D5BC1-8278-459C-B7AB-7588FE2FC3E9}"/>
    <hyperlink ref="F31" r:id="rId116" xr:uid="{0C47D974-B43A-4763-AF49-5F92CC80FCD3}"/>
    <hyperlink ref="F107" r:id="rId117" xr:uid="{75BF4F53-E9C8-46E5-8A2A-056E4CF2F665}"/>
    <hyperlink ref="E107" r:id="rId118" xr:uid="{A72A870C-0ABB-450C-A0DC-4D9962321093}"/>
    <hyperlink ref="E91" r:id="rId119" xr:uid="{08F3B02F-2A3B-430A-A4CE-11C4953618A5}"/>
    <hyperlink ref="F91" r:id="rId120" xr:uid="{8AF8C86F-625B-44AB-AAF2-807842DB0A1B}"/>
    <hyperlink ref="F63" r:id="rId121" xr:uid="{9C6A058A-D8D6-4EFA-9CD7-CC97376171D1}"/>
    <hyperlink ref="F65" r:id="rId122" xr:uid="{49FF0EFA-43C1-4E32-97CA-4C5793F1E83F}"/>
    <hyperlink ref="F71" r:id="rId123" xr:uid="{87B4980B-59FE-43F4-B8D8-6EACED6DC1C6}"/>
    <hyperlink ref="F72" r:id="rId124" xr:uid="{BFDA7FBB-9D6F-4C47-82A3-67E6F580E2B7}"/>
    <hyperlink ref="F73" r:id="rId125" xr:uid="{FCB1A516-695A-44F1-9255-FD5323B6CEA2}"/>
    <hyperlink ref="E63" r:id="rId126" xr:uid="{FF2CDBC9-1E5C-444E-A543-C2E3419FE3A2}"/>
    <hyperlink ref="E71" r:id="rId127" xr:uid="{F21EFFC2-31E8-4A82-B833-A669306E0486}"/>
    <hyperlink ref="E72" r:id="rId128" xr:uid="{6563C604-BE72-42BD-AF74-AE9D1BED2623}"/>
    <hyperlink ref="E73" r:id="rId129" xr:uid="{199CDA51-C6E2-4FB4-BBA9-679F80ADAAB8}"/>
    <hyperlink ref="E65" r:id="rId130" xr:uid="{8C2EB607-B55B-4324-B1C9-38EF702FDD7A}"/>
    <hyperlink ref="F51" r:id="rId131" xr:uid="{69FACEC6-E1C1-4ACC-989B-F61C38B15A02}"/>
    <hyperlink ref="F52" r:id="rId132" xr:uid="{0F2EF6B7-3FF3-4D20-9842-5D03633CEDD0}"/>
    <hyperlink ref="F27" r:id="rId133" xr:uid="{BA345A80-B3AE-4B0C-AD7A-F1B52AF13347}"/>
    <hyperlink ref="E27" r:id="rId134" xr:uid="{E713CFAE-1020-4BFE-A469-57B414F5A03B}"/>
    <hyperlink ref="F13" r:id="rId135" xr:uid="{F8549ADF-B1A5-4BB2-8A13-4C0B35C9B3FB}"/>
    <hyperlink ref="F14" r:id="rId136" xr:uid="{7398DBBB-2719-4CA9-B7AC-6B1345BABB65}"/>
    <hyperlink ref="F15" r:id="rId137" xr:uid="{358FC51D-A474-4095-AC94-623B06FDB43E}"/>
    <hyperlink ref="F40" r:id="rId138" xr:uid="{241A3E65-AFB4-44DE-A77A-09C227478E00}"/>
    <hyperlink ref="F41" r:id="rId139" xr:uid="{F7B27698-D5BD-4275-83F9-66BBC40010A7}"/>
    <hyperlink ref="F42" r:id="rId140" xr:uid="{4D29B909-C16C-4AD0-9F43-DCED206B1E25}"/>
    <hyperlink ref="F66" r:id="rId141" xr:uid="{5E322953-17FC-4C71-A812-93F8DEC16758}"/>
    <hyperlink ref="E13" r:id="rId142" xr:uid="{05BFE1A2-E1D5-4D00-92D7-45BDFC019128}"/>
    <hyperlink ref="E14" r:id="rId143" xr:uid="{7DDB7A8A-1681-484D-91A0-1C18C7BFA472}"/>
    <hyperlink ref="E15" r:id="rId144" xr:uid="{BA4C8DE2-D140-42B3-8E99-BCEA55215453}"/>
    <hyperlink ref="E40" r:id="rId145" xr:uid="{AD1A450C-1EEE-4B97-BE0D-4C6C72AFF922}"/>
    <hyperlink ref="E41" r:id="rId146" xr:uid="{E0CB0C05-1A44-4BA5-8661-89CD692B55CC}"/>
    <hyperlink ref="E42" r:id="rId147" xr:uid="{B4FDD5BD-7528-435E-AEB1-0D99546DBEB0}"/>
    <hyperlink ref="E66" r:id="rId148" xr:uid="{7B88A258-6D22-485B-89CE-D4D46595045B}"/>
    <hyperlink ref="E59" r:id="rId149" xr:uid="{BB70AE61-BE51-4527-95D3-115AD627F6C5}"/>
    <hyperlink ref="E60" r:id="rId150" xr:uid="{96AA99D2-8AFE-4728-879D-BF86592B72A9}"/>
    <hyperlink ref="E89" r:id="rId151" xr:uid="{3C32FF87-7A50-4D16-9314-A32AA22D8600}"/>
    <hyperlink ref="E90" r:id="rId152" xr:uid="{637BD870-822B-4A98-8301-AE483094AEDC}"/>
    <hyperlink ref="F59" r:id="rId153" xr:uid="{CAE0AE3A-6CDD-43ED-B8EF-70E978546CD3}"/>
    <hyperlink ref="F60" r:id="rId154" xr:uid="{555FE9A0-A3A2-4C56-BF67-B6B33220D1D9}"/>
    <hyperlink ref="F89" r:id="rId155" xr:uid="{47283BFC-2F79-4D91-91CC-903BACB9F0BF}"/>
    <hyperlink ref="F90" r:id="rId156" xr:uid="{88520644-4531-478C-9587-56952C6190FE}"/>
    <hyperlink ref="F11" r:id="rId157" xr:uid="{A26F3C6C-AF12-46B3-A925-2C79F1FC3FE4}"/>
    <hyperlink ref="F12" r:id="rId158" xr:uid="{D1A4CB5D-CC24-4907-8957-41FCDF9BB383}"/>
    <hyperlink ref="F23" r:id="rId159" xr:uid="{B91A263B-E515-477E-885C-F05F391F0214}"/>
    <hyperlink ref="F55" r:id="rId160" xr:uid="{A1ECA1D9-1CE0-42DB-AE81-FAB907E11288}"/>
    <hyperlink ref="F56" r:id="rId161" xr:uid="{67FEAE40-703B-4569-8175-3641B2384936}"/>
    <hyperlink ref="E11" r:id="rId162" xr:uid="{DB9D17A4-5816-49C1-AB6B-D2089898FBF6}"/>
    <hyperlink ref="E12" r:id="rId163" xr:uid="{D0093785-D173-4FA6-BC74-A7644F87BC04}"/>
    <hyperlink ref="E23" r:id="rId164" xr:uid="{79085702-A63D-4ADC-B73E-681485A7D997}"/>
    <hyperlink ref="E55" r:id="rId165" xr:uid="{6389E4D9-49E3-4B31-A210-60EF9D27186A}"/>
    <hyperlink ref="E56" r:id="rId166" xr:uid="{7C1C867A-61E1-4D7E-8268-AE17AC672AB2}"/>
    <hyperlink ref="F16" r:id="rId167" xr:uid="{3301B572-49B0-49F9-BD86-9D647F8259CB}"/>
    <hyperlink ref="F17" r:id="rId168" xr:uid="{8C58E9E2-F58A-4917-A49B-66FC0CB994A4}"/>
    <hyperlink ref="F18" r:id="rId169" xr:uid="{38E7C803-D9AD-460A-BCA7-4ACD36BE267B}"/>
    <hyperlink ref="F19" r:id="rId170" xr:uid="{8BD4448A-0183-4D07-89D3-BFC3E52D44E3}"/>
    <hyperlink ref="F20" r:id="rId171" xr:uid="{D18F12DC-364E-4F27-829D-CB7FE937EAAC}"/>
    <hyperlink ref="F21" r:id="rId172" xr:uid="{25F42517-3938-4529-82B1-1684C7CE0CC7}"/>
    <hyperlink ref="F22" r:id="rId173" xr:uid="{1005E7DE-FDD4-4AF4-8099-3D59CC377C60}"/>
    <hyperlink ref="F36" r:id="rId174" xr:uid="{2E6FFACB-B2BC-40B1-A60E-14FDF987DB8D}"/>
    <hyperlink ref="F37" r:id="rId175" xr:uid="{9EB973DE-45BE-4209-A5F8-4AED7D276921}"/>
    <hyperlink ref="F38" r:id="rId176" xr:uid="{AB3E0600-F11A-401E-9F44-9CEAE5BD8973}"/>
    <hyperlink ref="F39" r:id="rId177" xr:uid="{42035F0D-A56D-483B-B4A7-30F323FE170E}"/>
    <hyperlink ref="F44" r:id="rId178" xr:uid="{02187025-A582-435B-B731-721C96E20B6F}"/>
    <hyperlink ref="F45" r:id="rId179" xr:uid="{01F15FB5-49FC-4D1F-8AE9-E7BF69CFCD06}"/>
    <hyperlink ref="F46" r:id="rId180" xr:uid="{C92F5F76-9D15-4BA3-A62B-B7F1FB8DE1A7}"/>
    <hyperlink ref="F47" r:id="rId181" xr:uid="{C8511F77-FC4A-449C-83F0-044904170ACB}"/>
    <hyperlink ref="E67" r:id="rId182" xr:uid="{C0705956-F73A-48EF-84D5-07C3D33AD509}"/>
    <hyperlink ref="E39" r:id="rId183" xr:uid="{F969C33F-09AF-4F7F-8F84-4E5CFBAC4E5F}"/>
    <hyperlink ref="E36" r:id="rId184" xr:uid="{97163F85-B3AD-4DF7-AEE1-F50A9C06918B}"/>
    <hyperlink ref="E22" r:id="rId185" xr:uid="{1F942398-D5EE-478D-86DA-7C31D786FEBE}"/>
    <hyperlink ref="E17" r:id="rId186" xr:uid="{32F488C3-304B-4D9C-AB05-4AFCD8520815}"/>
    <hyperlink ref="E16" r:id="rId187" xr:uid="{D818C2E5-8121-425E-9951-58587F297E3B}"/>
    <hyperlink ref="E18" r:id="rId188" xr:uid="{902BA704-DB59-4CAA-BFC5-78BEEEBC6CA5}"/>
    <hyperlink ref="E19" r:id="rId189" xr:uid="{C4B0D2FE-94A8-4647-8FDD-9990EF09EDE3}"/>
    <hyperlink ref="E21" r:id="rId190" xr:uid="{EA7D48A2-8B5C-4EBC-8F89-CAD299A738EB}"/>
    <hyperlink ref="E37" r:id="rId191" xr:uid="{CDC2737A-2D75-4654-ADDC-59A5E3C43FBD}"/>
    <hyperlink ref="E45" r:id="rId192" xr:uid="{1685069D-5231-4F86-B2D4-1AC6DAB0EDA7}"/>
    <hyperlink ref="E46" r:id="rId193" xr:uid="{80111253-E926-4731-BBB5-15FCEF256018}"/>
    <hyperlink ref="E47" r:id="rId194" xr:uid="{2771A86C-3B5F-413A-AC44-E52ABD15191F}"/>
    <hyperlink ref="E20" r:id="rId195" xr:uid="{8842A35E-A122-460B-B7A8-E0DCAF888B1C}"/>
    <hyperlink ref="E44" r:id="rId196" xr:uid="{A6FB19DC-AA75-4A66-905F-26FA3BC27D6E}"/>
    <hyperlink ref="E38" r:id="rId197" xr:uid="{5F07EC3C-6F6B-4E20-98E9-6409B6C5741D}"/>
    <hyperlink ref="F67" r:id="rId198" xr:uid="{0E7260EA-A3FA-49B2-AB7F-FFFE20142559}"/>
    <hyperlink ref="F24" r:id="rId199" xr:uid="{49BD758A-455A-412E-B19F-33ED55977181}"/>
    <hyperlink ref="F78" r:id="rId200" xr:uid="{FE44F1AD-275D-4E4A-BFD9-1941B7597E9F}"/>
    <hyperlink ref="E78" r:id="rId201" xr:uid="{20C8793D-8533-4D91-BEE4-0824F27990FC}"/>
    <hyperlink ref="E70" r:id="rId202" xr:uid="{E184CD95-7C79-4C8A-B5CB-39EDE9883EF7}"/>
  </hyperlinks>
  <pageMargins left="0.511811024" right="0.511811024" top="0.78740157499999996" bottom="0.78740157499999996" header="0.31496062000000002" footer="0.31496062000000002"/>
  <pageSetup scale="40" orientation="portrait" r:id="rId203"/>
  <drawing r:id="rId2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F2AA-2CB1-4E77-9502-5B2F7805C552}">
  <dimension ref="A1:M14"/>
  <sheetViews>
    <sheetView topLeftCell="A2" zoomScale="85" zoomScaleNormal="85" workbookViewId="0">
      <selection activeCell="G8" sqref="G8"/>
    </sheetView>
  </sheetViews>
  <sheetFormatPr defaultRowHeight="15"/>
  <cols>
    <col min="1" max="1" width="13.7109375" customWidth="1"/>
    <col min="2" max="2" width="14.7109375" customWidth="1"/>
    <col min="3" max="3" width="17.7109375" style="42" customWidth="1"/>
    <col min="4" max="4" width="45.28515625" customWidth="1"/>
    <col min="5" max="5" width="29.5703125" customWidth="1"/>
    <col min="6" max="6" width="18.7109375" style="3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47" t="str">
        <f>Bens!A2</f>
        <v>DEZEMBRO/2023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0.25">
      <c r="A3" s="5" t="s">
        <v>0</v>
      </c>
      <c r="B3" s="5"/>
      <c r="C3" s="6"/>
      <c r="D3" s="5"/>
      <c r="E3" s="5"/>
      <c r="G3" s="4"/>
      <c r="H3" s="4"/>
      <c r="I3" s="4"/>
      <c r="J3" s="2"/>
    </row>
    <row r="4" spans="1:13" ht="20.25">
      <c r="A4" s="5"/>
      <c r="B4" s="5"/>
      <c r="C4" s="7"/>
      <c r="D4" s="8"/>
      <c r="E4" s="5"/>
      <c r="G4" s="4"/>
      <c r="H4" s="4"/>
      <c r="I4" s="4"/>
      <c r="J4" s="2"/>
    </row>
    <row r="5" spans="1:13" ht="18">
      <c r="A5" s="49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ht="31.5">
      <c r="A6" s="14" t="s">
        <v>2</v>
      </c>
      <c r="B6" s="14" t="s">
        <v>3</v>
      </c>
      <c r="C6" s="15" t="s">
        <v>4</v>
      </c>
      <c r="D6" s="16" t="s">
        <v>5</v>
      </c>
      <c r="E6" s="16" t="s">
        <v>6</v>
      </c>
      <c r="F6" s="14" t="s">
        <v>7</v>
      </c>
      <c r="G6" s="14" t="s">
        <v>8</v>
      </c>
      <c r="H6" s="17" t="s">
        <v>9</v>
      </c>
      <c r="I6" s="17" t="s">
        <v>10</v>
      </c>
      <c r="J6" s="16" t="s">
        <v>11</v>
      </c>
      <c r="K6" s="16" t="s">
        <v>12</v>
      </c>
      <c r="L6" s="18" t="s">
        <v>13</v>
      </c>
      <c r="M6" s="16" t="s">
        <v>14</v>
      </c>
    </row>
    <row r="7" spans="1:13" s="27" customFormat="1" ht="135">
      <c r="A7" s="19" t="s">
        <v>22</v>
      </c>
      <c r="B7" s="20">
        <v>1</v>
      </c>
      <c r="C7" s="20">
        <v>6539432000151</v>
      </c>
      <c r="D7" s="21" t="s">
        <v>349</v>
      </c>
      <c r="E7" s="45" t="s">
        <v>350</v>
      </c>
      <c r="F7" s="52" t="s">
        <v>352</v>
      </c>
      <c r="G7" s="23">
        <v>45272</v>
      </c>
      <c r="H7" s="24" t="s">
        <v>353</v>
      </c>
      <c r="I7" s="25">
        <v>385154.62</v>
      </c>
      <c r="J7" s="26">
        <v>45273</v>
      </c>
      <c r="K7" s="21" t="s">
        <v>578</v>
      </c>
      <c r="L7" s="25">
        <f>380532.76+4621.86</f>
        <v>385154.62</v>
      </c>
      <c r="M7" s="24" t="s">
        <v>351</v>
      </c>
    </row>
    <row r="8" spans="1:13" ht="135">
      <c r="A8" s="19" t="s">
        <v>22</v>
      </c>
      <c r="B8" s="20">
        <v>2</v>
      </c>
      <c r="C8" s="20">
        <v>2924243000141</v>
      </c>
      <c r="D8" s="21" t="s">
        <v>407</v>
      </c>
      <c r="E8" s="45" t="s">
        <v>408</v>
      </c>
      <c r="F8" s="52" t="s">
        <v>410</v>
      </c>
      <c r="G8" s="23">
        <v>45273</v>
      </c>
      <c r="H8" s="24" t="s">
        <v>411</v>
      </c>
      <c r="I8" s="28">
        <v>1276431.93</v>
      </c>
      <c r="J8" s="23">
        <v>45273</v>
      </c>
      <c r="K8" s="21" t="s">
        <v>578</v>
      </c>
      <c r="L8" s="28">
        <f>1261114.75+15317.18</f>
        <v>1276431.93</v>
      </c>
      <c r="M8" s="24" t="s">
        <v>409</v>
      </c>
    </row>
    <row r="9" spans="1:13">
      <c r="A9" s="32" t="s">
        <v>15</v>
      </c>
      <c r="B9" s="32"/>
      <c r="C9" s="33"/>
      <c r="D9" s="4"/>
      <c r="G9" s="34"/>
      <c r="H9" s="34"/>
      <c r="I9" s="34"/>
      <c r="J9" s="2"/>
      <c r="K9" s="4"/>
      <c r="M9" s="35"/>
    </row>
    <row r="10" spans="1:13" ht="15" customHeight="1">
      <c r="A10" s="36" t="str">
        <f>Bens!A25</f>
        <v>Data da última atualização: 20/01/2024</v>
      </c>
      <c r="B10" s="37"/>
      <c r="C10" s="38"/>
      <c r="D10" s="2"/>
      <c r="G10" s="4"/>
      <c r="H10" s="4"/>
      <c r="I10" s="4"/>
      <c r="J10" s="2"/>
      <c r="K10" s="39"/>
    </row>
    <row r="11" spans="1:13" ht="15" customHeight="1">
      <c r="A11" s="40" t="s">
        <v>16</v>
      </c>
      <c r="B11" s="40"/>
      <c r="C11" s="41"/>
      <c r="D11" s="40"/>
    </row>
    <row r="12" spans="1:13" ht="15" customHeight="1">
      <c r="A12" s="40" t="s">
        <v>17</v>
      </c>
      <c r="B12" s="40"/>
      <c r="C12" s="41"/>
      <c r="D12" s="40"/>
    </row>
    <row r="13" spans="1:13" ht="15" customHeight="1">
      <c r="A13" s="40" t="s">
        <v>18</v>
      </c>
      <c r="B13" s="40"/>
      <c r="C13" s="41"/>
      <c r="D13" s="2"/>
    </row>
    <row r="14" spans="1:13" ht="15" customHeight="1"/>
  </sheetData>
  <mergeCells count="2">
    <mergeCell ref="A2:M2"/>
    <mergeCell ref="A5:L5"/>
  </mergeCells>
  <phoneticPr fontId="15" type="noConversion"/>
  <conditionalFormatting sqref="C7:C8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7" r:id="rId1" xr:uid="{A2463FEA-F9B8-4CD7-86C4-62216112DAFC}"/>
    <hyperlink ref="E8" r:id="rId2" xr:uid="{220B6910-628D-4B4F-86FB-9FBDB5259620}"/>
    <hyperlink ref="F8" r:id="rId3" xr:uid="{FCE71B5E-B985-4C0A-AFE2-ACC7C9491E8F}"/>
    <hyperlink ref="F7" r:id="rId4" xr:uid="{FC7AB2B4-FAA0-4BAB-8BAB-82935C61F6AA}"/>
  </hyperlinks>
  <pageMargins left="0.511811024" right="0.511811024" top="0.78740157499999996" bottom="0.78740157499999996" header="0.31496062000000002" footer="0.31496062000000002"/>
  <pageSetup scale="40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A5DF15C4-DD55-423B-94D6-2823A6C4A3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83EA1-38F1-4E91-BD27-DB55B24128FE}"/>
</file>

<file path=customXml/itemProps3.xml><?xml version="1.0" encoding="utf-8"?>
<ds:datastoreItem xmlns:ds="http://schemas.openxmlformats.org/officeDocument/2006/customXml" ds:itemID="{BA98A89E-1481-414F-BA1A-5878EE988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Bens</vt:lpstr>
      <vt:lpstr>Locações</vt:lpstr>
      <vt:lpstr>Serviços</vt:lpstr>
      <vt:lpstr>Obras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2024-04-29T23:33:25Z</cp:lastPrinted>
  <dcterms:created xsi:type="dcterms:W3CDTF">2023-12-21T13:16:56Z</dcterms:created>
  <dcterms:modified xsi:type="dcterms:W3CDTF">2024-04-29T23:34:47Z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0x010100618534A7A0B96B4C83348FD15B6D0298</vt:lpwstr>
  </property>
</Properties>
</file>