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4/TRANSPARÊNCIA/6 -  ORDEM CRONOLÓGICA DE PAGAMENTO/02.Fevereiro/"/>
    </mc:Choice>
  </mc:AlternateContent>
  <xr:revisionPtr revIDLastSave="6" documentId="8_{2C8BD4EE-9D28-4EB9-88BB-8B2F35B50966}" xr6:coauthVersionLast="47" xr6:coauthVersionMax="47" xr10:uidLastSave="{11B6825E-5DA1-4041-840A-239EF081FFB1}"/>
  <bookViews>
    <workbookView xWindow="-120" yWindow="-120" windowWidth="29040" windowHeight="15840" xr2:uid="{BE1D4BD6-0797-4E04-932E-EF9CC34C65E5}"/>
  </bookViews>
  <sheets>
    <sheet name="Serviços" sheetId="1" r:id="rId1"/>
  </sheets>
  <externalReferences>
    <externalReference r:id="rId2"/>
  </externalReferences>
  <definedNames>
    <definedName name="_xlnm._FilterDatabase" localSheetId="0" hidden="1">Serviços!$D$1:$D$201</definedName>
    <definedName name="_xlnm.Print_Area" localSheetId="0">Serviços!$A$1:$M$110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" i="1" l="1"/>
  <c r="L103" i="1"/>
  <c r="L102" i="1"/>
  <c r="L101" i="1"/>
  <c r="L100" i="1"/>
  <c r="L99" i="1"/>
  <c r="L97" i="1"/>
  <c r="L95" i="1"/>
  <c r="L94" i="1"/>
  <c r="L92" i="1"/>
  <c r="L91" i="1"/>
  <c r="L89" i="1"/>
  <c r="L88" i="1"/>
  <c r="L87" i="1"/>
  <c r="L85" i="1"/>
  <c r="L84" i="1"/>
  <c r="L83" i="1"/>
  <c r="L82" i="1"/>
  <c r="L81" i="1"/>
  <c r="L80" i="1"/>
  <c r="L77" i="1"/>
  <c r="L76" i="1"/>
  <c r="L75" i="1"/>
  <c r="L74" i="1"/>
  <c r="L72" i="1"/>
  <c r="L70" i="1"/>
  <c r="L69" i="1"/>
  <c r="L67" i="1"/>
  <c r="L66" i="1"/>
  <c r="L65" i="1"/>
  <c r="L64" i="1"/>
  <c r="L63" i="1"/>
  <c r="L62" i="1"/>
  <c r="L58" i="1"/>
  <c r="L57" i="1"/>
  <c r="L56" i="1"/>
  <c r="L55" i="1"/>
  <c r="L54" i="1"/>
  <c r="L53" i="1"/>
  <c r="L52" i="1"/>
  <c r="L51" i="1"/>
  <c r="L50" i="1"/>
  <c r="L49" i="1"/>
  <c r="L48" i="1"/>
  <c r="L47" i="1"/>
  <c r="L45" i="1"/>
  <c r="L44" i="1"/>
  <c r="L43" i="1"/>
  <c r="L42" i="1"/>
  <c r="L41" i="1"/>
  <c r="L39" i="1"/>
  <c r="L38" i="1"/>
  <c r="L37" i="1"/>
  <c r="L36" i="1"/>
  <c r="L35" i="1"/>
  <c r="L34" i="1"/>
  <c r="L31" i="1"/>
  <c r="L29" i="1"/>
  <c r="L26" i="1"/>
  <c r="L25" i="1"/>
  <c r="L24" i="1"/>
  <c r="L23" i="1"/>
  <c r="L22" i="1"/>
  <c r="L21" i="1"/>
  <c r="L20" i="1"/>
  <c r="L18" i="1"/>
  <c r="L17" i="1"/>
  <c r="L16" i="1"/>
  <c r="L15" i="1"/>
  <c r="L14" i="1"/>
  <c r="L13" i="1"/>
  <c r="L9" i="1"/>
  <c r="A2" i="1"/>
</calcChain>
</file>

<file path=xl/sharedStrings.xml><?xml version="1.0" encoding="utf-8"?>
<sst xmlns="http://schemas.openxmlformats.org/spreadsheetml/2006/main" count="705" uniqueCount="418">
  <si>
    <t>ORDEM CRONOLÓGICA DE PAGAMENTOS – PGJ/AM</t>
  </si>
  <si>
    <r>
      <t xml:space="preserve">ORDEM CRONOLÓGICA DE PAGAMENTOS DE </t>
    </r>
    <r>
      <rPr>
        <b/>
        <sz val="14"/>
        <color theme="4" tint="-0.249977111117893"/>
        <rFont val="Arial"/>
        <family val="2"/>
      </rPr>
      <t>PRESTAÇÃO DE SERVIÇOS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</si>
  <si>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</si>
  <si>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</si>
  <si>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</si>
  <si>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</si>
  <si>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</si>
  <si>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</si>
  <si>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</si>
  <si>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</si>
  <si>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</si>
  <si>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</si>
  <si>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</si>
  <si>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</si>
  <si>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</si>
  <si>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FEVEREIRO</t>
  </si>
  <si>
    <t xml:space="preserve"> EFICAZ ASSESSORIA DE COMUNICAÇÃO LTDA</t>
  </si>
  <si>
    <t>Liquidação da NE nº 2023NE0000258 - Ref. a  serviços de Mailing e clipping jornalístico online, referente a NOVEMBRO/2023, conforme NFS-e nº 1153 -  e demais documentos no PI-SEI 2023.027336.</t>
  </si>
  <si>
    <t>1153/2023</t>
  </si>
  <si>
    <t>158/2024</t>
  </si>
  <si>
    <t>-</t>
  </si>
  <si>
    <t>2023.027336</t>
  </si>
  <si>
    <t xml:space="preserve"> MONGERAL AEGON SEGUROS E PREVIDENCIA S/A</t>
  </si>
  <si>
    <t>Ref. a prestação de seguro coletivo contra acidentes pessoais para Estagiários (C.A. nº 004/2023 - MP/PGJ), conforme, Fatura Nº 04 e SEI 2024.001526.</t>
  </si>
  <si>
    <t>Fatura nº 04</t>
  </si>
  <si>
    <t>160/2024</t>
  </si>
  <si>
    <t>2024.001526</t>
  </si>
  <si>
    <t xml:space="preserve"> AMAZONAS ENERGIA S/A</t>
  </si>
  <si>
    <t xml:space="preserve">Liquidação da NE nº 2024NE0000005 - Ref. a Fornecimento de energia elétrica para a Unidade Descentralizada localizada na Rua Belo Horizonte, DEZEMBRO/2023, CA. nº 010/2021-MP/PGJ, conforme fatura agrupada corrigida N° 81823555 e SEI 2024.000645.
</t>
  </si>
  <si>
    <t>Fatura nº 81823555</t>
  </si>
  <si>
    <t>162/2024</t>
  </si>
  <si>
    <t>2024.000645</t>
  </si>
  <si>
    <t xml:space="preserve"> FUNDO DE MODERNIZAÇÃO E REAPARELHAMENTO DO PODER JUDICIARIO ESTADUAL</t>
  </si>
  <si>
    <t>Liquidação da NE n. 2023NE0000122 - Ref. a Pagamento de Cessão Onerosa de espaços do Tribunal de Justiça do Amazonas, mês de JANEIRO/2024, conforme Termo 001/2021 – TJ e demais documentos presentes no PI-SEI 2024.000592.</t>
  </si>
  <si>
    <t>Memorando nº 22/2024</t>
  </si>
  <si>
    <t>163/2024</t>
  </si>
  <si>
    <t>2024.000592</t>
  </si>
  <si>
    <t>Liquidação da NE n. 2024NE0000092 - Ref. a Pagamento de Cessão Onerosa de espaços do Tribunal de Justiça do Amazonas, mês de JANEIRO/2024, conforme Termo 001/2021 – TJ e demais documentos presentes no PI-SEI 2024.000592, parte 2/2.</t>
  </si>
  <si>
    <t>164/2024</t>
  </si>
  <si>
    <t xml:space="preserve"> QUALY NUTRI SERVICOS DE ALIMENTACAO LTDA</t>
  </si>
  <si>
    <t>Liquidação da NE nº 2023NE0002512 - Ref. a Aquisição de serviços de buffet , ocorrido no dia 13 de Dez de 2023, conforme NF-e nº 615 e demais documentos no PI-SEI 2024.001368.</t>
  </si>
  <si>
    <t>615/2023</t>
  </si>
  <si>
    <t>166/2024</t>
  </si>
  <si>
    <t>2024.001368</t>
  </si>
  <si>
    <t>Liquidação da NE nº 2024NE0000005 - Ref. a fornecimento de energia elétrica para as Unidades Descentralizadas da capital e interior, em Dezembro/2023, conf. CA. nº 005/2021-MP/PGJ, conf. fatura agrupada n° 867462122023 e  SEI 2024.000647.</t>
  </si>
  <si>
    <t>Fatura nº 867462-12/2023</t>
  </si>
  <si>
    <t>169/2024</t>
  </si>
  <si>
    <t>2024.000647</t>
  </si>
  <si>
    <t xml:space="preserve"> COSAMA COMPANHIA DE SANEAMENTO DO AMAZONAS</t>
  </si>
  <si>
    <t xml:space="preserve">Liquidação da NE nº 2024NE0000014 -  Prestação do serviço de água e esgoto sanitário aos prédios das Promotorias de Justiça de Juruá, ref. a dezembro/2023, conf. fatura 10918122023-6, C.A. 006/2022-MPAM/PGJ e SEI 2024.000275.
</t>
  </si>
  <si>
    <t>Fatura nº 109181220236/2023</t>
  </si>
  <si>
    <t>175/2024</t>
  </si>
  <si>
    <t>2024.000275</t>
  </si>
  <si>
    <t xml:space="preserve">Liquidação da NE nº 2024NE0000014 - Prestação do serviço de água e esgoto sanitário aos prédios das Promotorias de Justiça de CARAUARI, ref. a dezembro/2023, conf. fatura 17246122023-5, C.A. 006/2022-MPAM/PGJ e SEI 2024.000275.
</t>
  </si>
  <si>
    <t>Fatura nº 172461220235
/2023</t>
  </si>
  <si>
    <t>176/2024</t>
  </si>
  <si>
    <t xml:space="preserve">Liquidação da NE nº 2024NE0000014 - Prestação do serviço de água e esgoto sanitário aos prédios das Promotorias de Justiça de Codajás, ref. a dezembro/2023, conf. fatura 28487122023-2, C.A. 006/2022-MPAM/PGJ e SEI 2024.000275.
</t>
  </si>
  <si>
    <t>Fatura nº 284871220232
/2023</t>
  </si>
  <si>
    <t>179/2024</t>
  </si>
  <si>
    <t xml:space="preserve">Liquidação da NE nº 2024NE0000014 - Prestação do serviço de água e esgoto sanitário aos prédios das Promotorias de Justiça de Autazes, ref. a dezembro/2023, conf. fatura 22098122023-3, C.A. 006/2022-MPAM/PGJ e SEI 2024.000275.
</t>
  </si>
  <si>
    <t>Fatura nº 220981220233
/2023</t>
  </si>
  <si>
    <t>182/2024</t>
  </si>
  <si>
    <t xml:space="preserve">Liquidação da NE nº 2024NE0000014 - Prestação do serviço de água e esgoto sanitário aos prédios das Promotorias de Justiça de Tabatinga, ref. a dezembro/2023, conf. fatura 04943122023-2
, C.A. 006/2022-MPAM/PGJ e SEI 2024.000275.
</t>
  </si>
  <si>
    <t>Fatura nº 049431220232
/2023</t>
  </si>
  <si>
    <t>183/2024</t>
  </si>
  <si>
    <t>Liquidação da NE nº 2023NE0000001 - Prestação do serviço de água e esgoto sanitário aos prédios das Promotorias de Justiça de Tabatinga, ref. a dezembro/2023, conf. fatura 04943122023-2
, C.A. 006/2022-MPAM/PGJ e SEI 2024.000275 (complemento NL 183).</t>
  </si>
  <si>
    <t>184/2024</t>
  </si>
  <si>
    <t>Liquidação da NE nº 2024NE0000004 - Ref. ao fornecimento de energia elétrica para o Prédio Sede, Julho/2023, nos termos do CA. nº 002/2019-MP/PGJ, conforme fatura corrigida N° 76460861 e SEI 2023.017389.</t>
  </si>
  <si>
    <t>Fatura nº 76460861
/2023</t>
  </si>
  <si>
    <t>185/2024</t>
  </si>
  <si>
    <t>2023.017389</t>
  </si>
  <si>
    <t>Liquidação da NE nº 2024NE0000004 - Ref. ao fornecimento de energia elétrica para o Prédio Anexo Administrativo, Julho/2023, nos termos do CA. nº 002/2019-MP/PGJ, conforme fatura corrigida N° 76460930 e SEI 2023.017389.</t>
  </si>
  <si>
    <t>Fatura nº 76460930
/2023</t>
  </si>
  <si>
    <t>186/2024</t>
  </si>
  <si>
    <t xml:space="preserve"> MANAUS AMBIENTAL S.A</t>
  </si>
  <si>
    <t>Liquidação da NE nº 2024NE0000027 - Ref, ao  abastecimento de água e esgotamento sanitário para a PGJ/MPAM, ref. a Nov/023, conf. Fatura Agrupada nº 3886770/2023 (C.A. 006/2023 – MP/PGJ) e SEI 2023.028058.</t>
  </si>
  <si>
    <t>Fatura nº 3886770</t>
  </si>
  <si>
    <t>196/2024</t>
  </si>
  <si>
    <t>2023.028058</t>
  </si>
  <si>
    <t xml:space="preserve"> MAQUINE MANUTENÇÃO ELETRICA</t>
  </si>
  <si>
    <t>Liquidação da NE nº 2023NE0002690 - Ref. a atendimento emergencial da subestação administrativa do Ministério Público do Estado do Amazonas, emDezembro/2023, descritos na NF-e nº 167 e demais documentos no PI-SEI 2023.028569</t>
  </si>
  <si>
    <t>167/2023</t>
  </si>
  <si>
    <t>197/2024</t>
  </si>
  <si>
    <t>2023.028569</t>
  </si>
  <si>
    <t xml:space="preserve">Liquidação da NE nº 2024NE0000260 - Ref. ao fornecimento de energia elétrica dos Prédios Sede e Anexo Administrativo, relativo ao mês de DEZEMBRO/2023, nos termos do CA. nº 002/2019-MP/PGJ, conforme fatura agrupada N° 869937122023 e SEI 2024.000646.
</t>
  </si>
  <si>
    <t>Fatura nº 869937-12/2023</t>
  </si>
  <si>
    <t>207/2024</t>
  </si>
  <si>
    <t>2024.000646</t>
  </si>
  <si>
    <t xml:space="preserve"> JF TECNOLOGIA LTDA</t>
  </si>
  <si>
    <t>Liquidação da NE nº 2023NE0001221 - Referente a Prestação de Serviços de sanitização, prestados no mês de Dezembro/2023 (C.A. 4° T.A. ao CA 010/2020-MP/PGJ), conforme NFS-e 5997 e SEI 2024.002508.</t>
  </si>
  <si>
    <t>5997/2024</t>
  </si>
  <si>
    <t>210/2024</t>
  </si>
  <si>
    <t>2024.002508</t>
  </si>
  <si>
    <t xml:space="preserve"> BMJ COMERCIAL E SERVICOS LTDA</t>
  </si>
  <si>
    <t>Liquidação da NE nº 2024NE0000006 - Ref. a manutenção preventiva e corretiva, descritos na NF-e nº 423 (C.A. 021/2023- MP/PGJ) e demais documentos no PI-SEI 2024.000848.</t>
  </si>
  <si>
    <t>423/2024</t>
  </si>
  <si>
    <t>212/2024</t>
  </si>
  <si>
    <t>2024.000848</t>
  </si>
  <si>
    <t xml:space="preserve"> SAAE SERVICO AUTONOMO DE AGUA E ESGOTOS DE ITACOAT</t>
  </si>
  <si>
    <t>Liquidação da NE nº 2024NE0000042 - Ref. a fornecimento de água potável para o prédio da Promotoria de Justiça de Itacoatiara - JANEIRO/2024, nos termos do CA. nº 005/2022-MP/PGJ, conf. fatura agrupada corrigida N° 23074&amp;#8203;012024 e SEI 2024.001069.</t>
  </si>
  <si>
    <t>Fatura nº 239742111</t>
  </si>
  <si>
    <t>243/2024</t>
  </si>
  <si>
    <t>2024.001069</t>
  </si>
  <si>
    <t>Liquidação da NE nº 2023NE0000006 - Ref. a fornecimento de água potável para o prédio da Promotoria de Justiça de Itacoatiara referente a DEZEMBRO/2023, nos termos do CA. nº 005/2022-MP/PGJ, conf. fatura  N° 000023074 e SEI 2023.028381.</t>
  </si>
  <si>
    <t>Fatura nº 2375386112</t>
  </si>
  <si>
    <t>249/2024</t>
  </si>
  <si>
    <t>2023.028381</t>
  </si>
  <si>
    <t xml:space="preserve"> F B SERVIÇOS DE BLINDAGENS EIRELI</t>
  </si>
  <si>
    <t>Liquidação da NE nº 2023NE0002324 - Referente a prestação de serviços de blindagem do veículo HILUX,  PLACA QZF9F41 (C.A. 033/2023 - MP/PGJ), CONFORME NFS-e nº 832 e demais documentos no PI-SEI 2024.002488.</t>
  </si>
  <si>
    <t>832/2024</t>
  </si>
  <si>
    <t>256/2024</t>
  </si>
  <si>
    <t>2024.002488</t>
  </si>
  <si>
    <t xml:space="preserve"> PREVILEMOS LTDA -  ADMINISTRADORA E CORRETORA DE SEGUROS</t>
  </si>
  <si>
    <t>Liquidação da NE nº 2023NE0001828  - Ref. a prestação de seguro coletivo contra acidentes pessoais para Residentes Jurídicos, janeiro/2024, conforme  FATURA (SGM) Nº 4 (C.A. 007/2023-MP/PGJ) e SEI 2024.002958.</t>
  </si>
  <si>
    <t xml:space="preserve"> Fatura nº 005</t>
  </si>
  <si>
    <t>282/2024</t>
  </si>
  <si>
    <t>2024.002958</t>
  </si>
  <si>
    <t xml:space="preserve"> G REFRIGERAÇAO COM E SERV DE REFRIGERAÇAO LTDA  ME</t>
  </si>
  <si>
    <t xml:space="preserve">Liquidação da NE nº 2024NE0000019 -Referente a serviço de manutenção de equipamentos de refrigeração à PGJ/AM por G. Refrigeração, relativo a janeiro de 2024, conforme contrato nº 025/2022/PGJ, NFS nº 3038 e SEI nº 2024.002713.
</t>
  </si>
  <si>
    <t>3038/2024</t>
  </si>
  <si>
    <t>285/2024</t>
  </si>
  <si>
    <t>2024.002713</t>
  </si>
  <si>
    <t xml:space="preserve"> TRIVALE INSTITUICAO DE PAGAMENTO LTDA</t>
  </si>
  <si>
    <t xml:space="preserve">Liquidação da NE nº 2023NE0001523 - Referente a serviço de administração e outros de vale-alimentação à PGJ/AM pela Trivale, relativo a janeiro de 2024, conforme contrato nº 015/2020/PGJ, NF nº 2213317 e SEI nº 2024.002283 (parte 1 de 2).
</t>
  </si>
  <si>
    <t>2213317/2024</t>
  </si>
  <si>
    <t>286/2024</t>
  </si>
  <si>
    <t>2024.002283</t>
  </si>
  <si>
    <t>Liquidação da NE nº 2024NE0000068 - Referente a serviço de administração e outros de vale-alimentação à PGJ/AM pela Trivale, relativo a janeiro de 2024, conforme contrato nº 015/2020/PGJ, NF nº 2213317 e SEI nº 2024.002283 (parte 2 de 2).</t>
  </si>
  <si>
    <t>287/2024</t>
  </si>
  <si>
    <t xml:space="preserve"> F ALVES DOS SANTOS JUNIOR</t>
  </si>
  <si>
    <t>Liquidação da NE nº 2023NE0002447 - Ref. a  serviço de instalação de condicionador de ar split - para  atender às demandas das unidades desta Procuradoria-Geral de Justiça/AM, conforme NF-e n° 273 e SEI 2024.001165.</t>
  </si>
  <si>
    <t>273/2024</t>
  </si>
  <si>
    <t>308/2024</t>
  </si>
  <si>
    <t>2024.001165</t>
  </si>
  <si>
    <t xml:space="preserve"> OI S.A.</t>
  </si>
  <si>
    <t xml:space="preserve">Liquidação da NE nº 2024NE0000034 - Ref. a Serviço Telefônico Fixo Comutado - STFC,  - referente a  Janeiro de 2024, conforme Fatura N° 0300039342429 (C.A. 035/2018 – MP/PGJ – 6º TA) e SEI 2024.001560.
</t>
  </si>
  <si>
    <t>Fatura nº 300039342429</t>
  </si>
  <si>
    <t>309/2024</t>
  </si>
  <si>
    <t>2024.001560</t>
  </si>
  <si>
    <t>Liquidação da NE nº 2024NE0000034 - Ref. a Serviço Telefônico Fixo Comutado - STFC, , referente a Janeiro de 2024, conforme Fatura N° 0300039342430 (C.A. 035/2018 – MP/PGJ – 6º TA) e SEI 2024.001563.</t>
  </si>
  <si>
    <t>Fatura nº 300039342430</t>
  </si>
  <si>
    <t>310/2024</t>
  </si>
  <si>
    <t>2024.001563</t>
  </si>
  <si>
    <t xml:space="preserve"> SENCINET BRASIL SERVICOS DE TELECOMUNICACOES LTDA</t>
  </si>
  <si>
    <t xml:space="preserve">Liquidação da NE nº 2023NE0001496 - Ref. Solicitação de pagamento dos serviços de comunicação vsat banda Ku, C.A..º 013/2021-MP/PGJ - 2ª TA, ref. a Dezembro de 2023, descritos na NF-e nº 008316 e SEI 2024.000654.
</t>
  </si>
  <si>
    <t>8316/2024</t>
  </si>
  <si>
    <t>313/2024</t>
  </si>
  <si>
    <t>2024.000654</t>
  </si>
  <si>
    <t xml:space="preserve">Liquidação da NE nº 2023NE0001496 - Ref. Solicitação de pagamento dos serviços de comunicação vsat banda Ku, C.A..º 013/2021-MP/PGJ - 2ª TA, ref. a Dezembro de 2023, descritos na  NF-e nº 12632 e SEI 2024.000654.
</t>
  </si>
  <si>
    <t>12632/2024</t>
  </si>
  <si>
    <t>314/2024</t>
  </si>
  <si>
    <t xml:space="preserve"> DAHORA PUBLICIADE, SERVIÇOS GRAFICOS E EVENTOS EIRELI</t>
  </si>
  <si>
    <t>Liquidação da NE nº 2024NE0000296 - Ref. ao reconhecimento de dívida por prestação de serviços técnicos, cujo valor ultrapassou o previsto no C.A. 033/2022 – MP/PGJ, conforme DESPACHO Nº 608.2023.02AJ-SUBADM, NFS-e n° 508 e SEI 2023.023215.</t>
  </si>
  <si>
    <t>508/2024</t>
  </si>
  <si>
    <t>318/2024</t>
  </si>
  <si>
    <t>Reconhecimento de dívida anterior referente ao contrato 33/2022</t>
  </si>
  <si>
    <t>2023.017918</t>
  </si>
  <si>
    <t xml:space="preserve"> FUNDAÇÃO CARLOS CHAGAS</t>
  </si>
  <si>
    <t>Liquidação da NE nº 2024NE0000273 - Ref. a prestação de serviços de plan., org. e execução, para realização integral do concurso púb. para serv. adm. da PGJ/AM, 1ª Parcela (50%) do valor do CA nº 035/2023 - MP/PGJ, conforme NFS-e nº 2052 e SEI 2024.003443</t>
  </si>
  <si>
    <t>2052/2024</t>
  </si>
  <si>
    <t>320/2024</t>
  </si>
  <si>
    <t>2024.003443</t>
  </si>
  <si>
    <t>Liquidação da NE nº 2024NE0000027 - Referente a serviço de coleta e fornecimento de água à PGJ/AM pela Manaus Ambiental, relativo a dezembro/2023, conforme contrato nº 006/2023/PGJ, fatura nº 3577/2024 e SEI nº 2024.001395.</t>
  </si>
  <si>
    <t>Fatura nº 3577</t>
  </si>
  <si>
    <t>321/2024</t>
  </si>
  <si>
    <t>2024.001395</t>
  </si>
  <si>
    <t xml:space="preserve"> CERRADO VIAGENS LTDA</t>
  </si>
  <si>
    <t>Liquidação da NE nº 2023NE0002705 - Referente a serviço de agenciamento de viagens à PGJ/AM pela Cerrado Ltda, relativo a dezembro de 2023, conforme contrato nº 019/2023/PGJ, fatura nº 5558/2024 e SEI nº 2024.000419.</t>
  </si>
  <si>
    <t>Fatura nº 5558</t>
  </si>
  <si>
    <t>323/2024</t>
  </si>
  <si>
    <t>2024.000419</t>
  </si>
  <si>
    <t xml:space="preserve">Liquidação da NE nº 2024NE0000295 - Ref. ao reconhecimento de dívida por prestação de serviços técnicos, cujo valor ultrapassou o previsto no C.A. 033/2022 – MP/PGJ, conforme DESPACHO Nº 612.2023.02AJ-SUBADM, NFS-e n° 523 e SEI 2023.025112.
</t>
  </si>
  <si>
    <t>523/2023</t>
  </si>
  <si>
    <t>324/2024</t>
  </si>
  <si>
    <t>2023.025112</t>
  </si>
  <si>
    <t xml:space="preserve">Liquidação da NE nº 2024NE0000294 - Ref. ao reconhecimento de dívida por prestação de serviços técnicos, cujo valor ultrapassou o previsto no C.A. 033/2022 – MP/PGJ, conforme DESPACHO Nº 609.2023.02AJ-SUBADM, NFS-e n° 528 e SEI 2023.025785.
</t>
  </si>
  <si>
    <t>528/2023</t>
  </si>
  <si>
    <t>325/2024</t>
  </si>
  <si>
    <t>Reconhecimento de dívida anterior referente ao contrato 33/2023</t>
  </si>
  <si>
    <t>2023.025785</t>
  </si>
  <si>
    <t xml:space="preserve">Liquidação da NE nº 2024NE0000293 - Ref. ao reconhecimento de dívida por prestação de serviços técnicos, cujo valor ultrapassou o previsto no C.A. 033/2022 – MP/PGJ, conforme DESPACHO Nº 610.2023.02AJ-SUBADM, NFS-e n° 521 e SEI 2023.024051.
</t>
  </si>
  <si>
    <t>521/2023</t>
  </si>
  <si>
    <t>326/2024</t>
  </si>
  <si>
    <t>Reconhecimento de dívida anterior referente ao contrato 33/2024</t>
  </si>
  <si>
    <t>2023.024051</t>
  </si>
  <si>
    <t>Liquidação da NE nº 2023NE0002791 - Ref. a Contratação de serviços de Buffet, para fornecimento de 300 unidades de Almoço, conforme NF-e n° 619 e demais documentos no PI-SEI 2024.001372 .</t>
  </si>
  <si>
    <t>619/2023</t>
  </si>
  <si>
    <t>334/2024</t>
  </si>
  <si>
    <t xml:space="preserve">2024.001372 </t>
  </si>
  <si>
    <t>Liquidação da NE nº 2023NE0001917 - Ref. a solicitação de pagamento dos serviços de comunicação vsat banda Ku,C.A.º 022/2021-MP/PGJ - 3ª T.A., ref. a Dezembro de 2023., descritos na NF-e nº 008317 e SEI 2024.000657</t>
  </si>
  <si>
    <t>8317/2024</t>
  </si>
  <si>
    <t>337/2024</t>
  </si>
  <si>
    <t>2024.000657</t>
  </si>
  <si>
    <t xml:space="preserve"> CONSTRUTORA RIO NEGRO LTDA</t>
  </si>
  <si>
    <t>Liquidação da NE n. 2023NE0002796 - Ref. a serviço de fornec., instal. e remanej. de forro e parede divisória da DOF à PGJ/AM pela Construtora Rio Negro, relativo a 1ª medição, conforme PE nº 4.025/2023/PGJ, NFSe nº 604/2024 e SEI nº 2024.001813.</t>
  </si>
  <si>
    <t>604/2024</t>
  </si>
  <si>
    <t>342/2024</t>
  </si>
  <si>
    <t>2024.001813</t>
  </si>
  <si>
    <t>Liquidação da NE n. 2023NE0002799 - Ref. a serviço de fornec., instal. e remanej. de forro e parede divisória da DA à PGJ/AM pela Construtora Rio Negro, relativo a 1ª medição, conforme PE nº 4.025/2023/PGJ, NFSe nº 605/2024 e SEI nº 2024.001813.</t>
  </si>
  <si>
    <t>605/2024</t>
  </si>
  <si>
    <t>343/2024</t>
  </si>
  <si>
    <t xml:space="preserve"> CASA NOVA ENGENHARIA E CONSULTORIA LTDA  ME</t>
  </si>
  <si>
    <t>Liquidação da NE nº 2023NE0000998 - Referente a serviço de manutenção da ETE da PGJ/AM pela Casa Nova Engenharia, relativo a outubro/2023, conforme contrato nº 008/2021/PGJ, NFSe nº 650/2023 e SEI nº 2023.027998.</t>
  </si>
  <si>
    <t>650/2023</t>
  </si>
  <si>
    <t>344/2024</t>
  </si>
  <si>
    <t>2023.027998</t>
  </si>
  <si>
    <t>Liquidação da NE nº 2023NE0000998 - Referente a serviço de manutenção da ETE da PGJ/AM pela Casa Nova Engenharia, relativo a dezembro/2023, conforme contrato nº 008/2021/PGJ, NFSe nº 010/2024 e SEI nº 2024.001813.</t>
  </si>
  <si>
    <t>010/2024</t>
  </si>
  <si>
    <t>345/2024</t>
  </si>
  <si>
    <t>Liquidação da NE nº 2024NE0000014 - Ref. a serviço de água e esgoto, referente a JANEIRO/2024, em Juruá, conf. fatura 10918012024-7 e demais documentos do PI-SEI 2024.003055.</t>
  </si>
  <si>
    <t>Fatura nº 109180120247/2024</t>
  </si>
  <si>
    <t>352/2024</t>
  </si>
  <si>
    <t>2024.003055</t>
  </si>
  <si>
    <t>Liquidação da NE nº 2024NE0000014 - Ref. a serviço de água e esgoto, referente a JANEIRO/2024, em Carauari, conf. fatura 17246012024-6 e demais documentos do PI-SEI 2024.003055.</t>
  </si>
  <si>
    <t>Fatura nº 172460120246/2024</t>
  </si>
  <si>
    <t>356/2024</t>
  </si>
  <si>
    <t>Liquidação da NE nº 2024NE0000014 - Ref. a serviço de água e esgoto, referente a JANEIRO/2024, em Codajás, conf. fatura 28487012024-3 e demais documentos do PI-SEI 2024.003055.</t>
  </si>
  <si>
    <t>Fatura nº 284870120243/2024</t>
  </si>
  <si>
    <t>357/2024</t>
  </si>
  <si>
    <t>Liquidação da NE nº 2024NE0000014 - Ref. a serviço de água e esgoto, referente a JANEIRO/2024, em Autazes, conf. fatura 22098012024-4 e demais documentos do PI-SEI 2024.003055.</t>
  </si>
  <si>
    <t>Fatura nº 220980120244/2024</t>
  </si>
  <si>
    <t>358/2024</t>
  </si>
  <si>
    <t>Liquidação da NE nº 2024NE0000014 - Ref. a serviço de água e esgoto, referente a JANEIRO/2024, em Tabatinga, conf. fatura 04943012024-3 e demais documentos do PI-SEI 2024.003055.</t>
  </si>
  <si>
    <t>Fatura nº 049430120243/2024</t>
  </si>
  <si>
    <t>359/2024</t>
  </si>
  <si>
    <t xml:space="preserve"> SOFTPLAN PLANEJAMENTO E SISTEMAS LTDA</t>
  </si>
  <si>
    <t>Liquidação da NE nº 2024NE0000064 - Ref. a Serviços prestados referentes ao item SERVIÇO DE GARANTIA DE EVOLUÇÃO TECNOLÓGICA E FUNCIONAL - GETF (CA 019/2021 - MP/PGJ) correspondente a NOVEMBRO/2023, conforme NFS-e nº 614748 e SEI 2024.028328.</t>
  </si>
  <si>
    <t>614748/2023</t>
  </si>
  <si>
    <t>382/2024</t>
  </si>
  <si>
    <t>2024.028328</t>
  </si>
  <si>
    <t>Liquidação da NE nº 2024NE0000004 Ref. ao fornecimento de energia elétrica dos Prédios Sede e Anexo Administrativo, relativo ao mês de Janeiro/2024, nos termos do CA. nº 002/2019-MP/PGJ, conforme fatura agrupada N° 869937012024 e SEI 2024.003421(P1).</t>
  </si>
  <si>
    <t>Fatura nº 869937-01/2024</t>
  </si>
  <si>
    <t>384/2024</t>
  </si>
  <si>
    <t>2024.003421</t>
  </si>
  <si>
    <t>Liquidação da NE nº 2024NE0000067 Ref. ao fornecimento de energia elétrica dos Prédios Sede e Anexo Administrativo, relativo ao mês de Janeiro/2024, nos termos do CA. nº 002/2019-MP/PGJ, conforme fatura agrupada N° 869937012024 e SEI 2024.003421(P2).</t>
  </si>
  <si>
    <t>385/2024</t>
  </si>
  <si>
    <t xml:space="preserve"> EMPRESA BRASILEIRA DE CORREIOS E TELEGRAFOS EBCT</t>
  </si>
  <si>
    <t>Liquidação da NE nº 2022NE0002187 - Ref. a serviços e venda de produtos, nos termos do C.A. 035/2021 - 1° T.A., Janeiro/2024, conf. fatura n° 71265 e demais documentos no PI-SEI 2024.003880.</t>
  </si>
  <si>
    <t>Fatura nº 71265</t>
  </si>
  <si>
    <t>388/2024</t>
  </si>
  <si>
    <t>2024.003880</t>
  </si>
  <si>
    <t>Liquidação da NE nº 2022NE0000204 - Ref. a serviços e venda de produtos, nos termos do C.A. 035/2021 - 1° T.A., Janeiro/2024, conf. fatura n° 71265 e demais documentos no PI-SEI 2024.003880.</t>
  </si>
  <si>
    <t>389/2024</t>
  </si>
  <si>
    <t xml:space="preserve"> LOGIC PRO SERVICOS DE TECNOLOGIA DA INFORMACAO LTDA</t>
  </si>
  <si>
    <t xml:space="preserve">Liquidação da NE nº 2023NE0000485 - Ref. a   Prestação de serviço de conectividade ponto a ponto, mês de outubro/2023, conforme NFs-e nº 36363(C.A. 008/2023-MP/PGJ) e SEI 2023.024706.
</t>
  </si>
  <si>
    <t>36363/2023</t>
  </si>
  <si>
    <t>391/2024</t>
  </si>
  <si>
    <t>2023.024706</t>
  </si>
  <si>
    <t xml:space="preserve">Liquidação da NE nº 2023NE0002030 - Ref. a Serviço Telefônico Fixo Comutado - STFC (celebrando o C.A. n° 035/2018 – MP/PGJ - 6° T.A.) - referente a DEZ/2023, conforme Fatura N° 300039339095 (1255636) e SEI 2024.001564.
</t>
  </si>
  <si>
    <t>Fatura nº 300039339095</t>
  </si>
  <si>
    <t>398/2024</t>
  </si>
  <si>
    <t>2024.001564</t>
  </si>
  <si>
    <t xml:space="preserve"> MN TECNOLOGIA E TREINAMENTO LTDA</t>
  </si>
  <si>
    <t xml:space="preserve">Liquidação da NE nº 2023NE0002538 - Prestação de serviço de fornecimento de uma licença temporária de 12 meses , conforme NF-e n° 27010, Contrato Nº 012/2023 – MP/PGJ, Nota de Empenho 2023.NE002538 e demais documentos no PI-SEI 2023.028849.
</t>
  </si>
  <si>
    <t>27010/2023</t>
  </si>
  <si>
    <t>399/2024</t>
  </si>
  <si>
    <t>2023.028849</t>
  </si>
  <si>
    <t xml:space="preserve">Liquidação da NE nº 2024NE0000026 - Prestação de serviço de conectividade, conforme NF-e n° 38441, contrato administrativo nº 008/2023 - MP/PGJ  e demais documentos no PI-SEI 2024.002569.
</t>
  </si>
  <si>
    <t>38441/2024</t>
  </si>
  <si>
    <t>400/2024</t>
  </si>
  <si>
    <t>2024.002569</t>
  </si>
  <si>
    <t xml:space="preserve"> MÓDULO ENGENHARIA CONSULTORIA E GERENCIA PREDIAL LTDA</t>
  </si>
  <si>
    <t xml:space="preserve">Liquidação da NE nº 2023NE0000845 - Prestação de serviços de manutenção preventiva e corretiva de elevadores., em Dezembro de 2023, descritos na NF-e nº 17263 (SEI nº 1234860) (C.A. 015/2023 - MP/PGJ) e SEI 2024.001562.
</t>
  </si>
  <si>
    <t>17263/2024</t>
  </si>
  <si>
    <t>401/2024</t>
  </si>
  <si>
    <t>2024.001562</t>
  </si>
  <si>
    <t xml:space="preserve"> J GOMES PEREIRA  ME</t>
  </si>
  <si>
    <t>Liquidação da NE n. 2023NE0002540 - Prestação de serviço de fornecimento e instalação de guarda-corpos e corrimãos, conforme NF-e n° 73 e demais documentos no PI-SEI 2024.001246.</t>
  </si>
  <si>
    <t>73/2024</t>
  </si>
  <si>
    <t>403/2024</t>
  </si>
  <si>
    <t>2024.001246</t>
  </si>
  <si>
    <t xml:space="preserve"> CLARO S A</t>
  </si>
  <si>
    <t>Liquidação da NE n. 2024NE0000337 - Referente a serviço telefônico não coberto pelo contrato à PGJ/AM pela Claro SA, relativo a diversas competências, conforme despacho 33.2024.03AJ-SUBADM, fatura nº 290872716194 e SEI nº 2024.001527.</t>
  </si>
  <si>
    <t>Fatura nº 290872716194</t>
  </si>
  <si>
    <t>405/2024</t>
  </si>
  <si>
    <t>2024.001527</t>
  </si>
  <si>
    <t xml:space="preserve"> ANDREA DA COSTA FERREIRA EIRELI EPP</t>
  </si>
  <si>
    <t>Liquidação da NE n. 2023NE0002798 - Prestação do serviço de fornecimento e montagem para reestruturação dos ambientes da DOF, conforme NF-e n° 41 e demais documentos no PI-SEI 2024.002619.</t>
  </si>
  <si>
    <t>41/2024</t>
  </si>
  <si>
    <t>407/2024</t>
  </si>
  <si>
    <t>2024.002619</t>
  </si>
  <si>
    <t>Liquidação da NE nº 2023NE0000038 - Referente a prestação de serviço de internet com Anti-DDoS à PGJ/AM pela Oi SA, relativo a setembro de 2023, conforme contrato nº 032/2021/PGJ, fatura nº 0300039330893 e SEI nº 2023.026421.</t>
  </si>
  <si>
    <t>Fatura nº 300039330893</t>
  </si>
  <si>
    <t>408/2024</t>
  </si>
  <si>
    <t>2023.026421</t>
  </si>
  <si>
    <t xml:space="preserve"> GIBBOR PUBLICIDADE E PUBLICACOES DE EDITAIS LTDA</t>
  </si>
  <si>
    <t>Liquidação da NE nº 2023NE0001786 - Ref. a Prestação de serviços de publicação de atos oficiais em  Janeiro/2024, descritos na NF-e nº 21430(C.A. 018/2023-MP/PGJ) e SEI 2024.002705.</t>
  </si>
  <si>
    <t>21430/2024</t>
  </si>
  <si>
    <t>409/2024</t>
  </si>
  <si>
    <t>2024.002705</t>
  </si>
  <si>
    <t>Liquidação da NE nº 2023NE0002030 - Referente a prestação de serviço telefonia fixa (STFC: DDG/LDN/LDI) à PGJ/AM pela Oi SA, relativo a dezembro de 2023, conforme contrato nº 035/2018/PGJ, fatura nº 0300039339094 e SEI nº 2024.001561.</t>
  </si>
  <si>
    <t>Fatura nº 300039339094</t>
  </si>
  <si>
    <t>412/2024</t>
  </si>
  <si>
    <t>2024.001561</t>
  </si>
  <si>
    <t>Liquidação da NE nº 2024NE0000022 - Referente a prestação de serviço de publicação de atos oficiais à PGJ/AM pela Gibbor Ltda, relativo a dezembro de 2023, conforme contrato nº 018/2023/PGJ, NFSe nº 21213/2024 e SEI nº 2024.000660.</t>
  </si>
  <si>
    <t>21213/2024</t>
  </si>
  <si>
    <t>415/2024</t>
  </si>
  <si>
    <t>2024.000660</t>
  </si>
  <si>
    <t xml:space="preserve"> GARTNER DO BRASIL SERVICOS DE PESQUISAS LTDA</t>
  </si>
  <si>
    <t>Liquidação da NE nº 2021NE0001920 - Ref. a Prestação de serviços técnicos especializados de pesquisa e aconselhamento imparcial em Tecnologia da Informação, em Dezembro de 2023, descritos na NF-e nº 41059 (C.A. 034/2021-MP/PGJ) e SEI 2024.001399.</t>
  </si>
  <si>
    <t>41059/2024</t>
  </si>
  <si>
    <t>416/2024</t>
  </si>
  <si>
    <t>2024.001399</t>
  </si>
  <si>
    <t xml:space="preserve"> SIDI SERVIÇOS DE COMUNICAÇAO LTDA  ME</t>
  </si>
  <si>
    <t>Liquidação da NE nº 2023NE0000441 - Referente a serviço de conectividade ponto a ponto das promotorias do interior à PGJ/AM pela Sidi Ltda, relativo a dezembro/2023, conforme contrato nº 002/2020/PGJ, NFSe nº 17054 e SEI nº 2024.001401.</t>
  </si>
  <si>
    <t>17054/2024</t>
  </si>
  <si>
    <t>417/2024</t>
  </si>
  <si>
    <t>2024.001401</t>
  </si>
  <si>
    <t xml:space="preserve"> BRASOFTWARE INFORMATICA LTDA</t>
  </si>
  <si>
    <t xml:space="preserve">Liquidação da NE n. 2023NE0002867 - Ref. a licença de uso temporário da plataforma de softwares Microsoft Office 365, descritos na NF-e nº 596357  e SEI 2024.002384.
</t>
  </si>
  <si>
    <t>596357/2024</t>
  </si>
  <si>
    <t>418/2024</t>
  </si>
  <si>
    <t>2024.002384</t>
  </si>
  <si>
    <t>Liquidação da NE nº 2023NE0002177 - Referente a serviço de circuitos de comunicação de dados geral e dedicado à PGJ/AM pela Sidi Ltda, relativo a dezembro/2023, conforme contrato nº 013/2023/PGJ, NFSe nº 17055 e SEI nº 2024.001408.</t>
  </si>
  <si>
    <t>17055/2024</t>
  </si>
  <si>
    <t>419/2024</t>
  </si>
  <si>
    <t>2024.001408</t>
  </si>
  <si>
    <t>Liquidação da NE nº 2023NE0002178 - Referente a locação de equipamentos de rede à PGJ/AM pela Sidi Ltda, relativo a dezembro/2023, conforme contrato nº 013/2023/PGJ, NFSe nº 17055 e SEI nº 2024.001408.</t>
  </si>
  <si>
    <t>421/2024</t>
  </si>
  <si>
    <t xml:space="preserve"> PRIME CONSULTORIA E ASSESSORIA EMPRESARIAL LTDA</t>
  </si>
  <si>
    <t>Liquidação da NE n. 2023NE0000414 Ref. ao serviço de Implantação, administração e gerenciamento eletrônico (C.A. 007/2023 – MP/PGJ), conf. NF-e nº 1989740 e SEI 2024.000164.</t>
  </si>
  <si>
    <t>1989740/2024</t>
  </si>
  <si>
    <t>425/2024</t>
  </si>
  <si>
    <t>2024.000164</t>
  </si>
  <si>
    <t>Liquidação da NE nº 2024NE0000005 - Ref. ao fornecimento de energia elétrica para as UNADs da capital e interior, mês de Janeiro/2024, nos termos do CA. nº 005/2021-MP/PGJ, conforme fatura agrupada corrigida N° 869937012024 e SEI 2024.003422.</t>
  </si>
  <si>
    <t>431/2024</t>
  </si>
  <si>
    <t>2024.003422</t>
  </si>
  <si>
    <t>Liquidação da NE nº 2023NE0002324 - Referente a serviço de blindagem de veículo à PGJ/AM pela FB Ltda, conforme contrato nº 033/2023/PGJ, NFSe nº 838/2024 e SEI nº 2024.004052.</t>
  </si>
  <si>
    <t>838/2024</t>
  </si>
  <si>
    <t>433/2024</t>
  </si>
  <si>
    <t>2024.004052</t>
  </si>
  <si>
    <t>Liquidação da NE nº 2024NE0000064 - Referente a serviço de suporte de primeiro nível à PGJ/AM pela Softplan, relativo a dezembro/2023, conforme contrato nº 019/2021/PGJ, NFPSe nº 636713/2024 e SEI nº 2024.003040.</t>
  </si>
  <si>
    <t>636713/2024</t>
  </si>
  <si>
    <t>435/2024</t>
  </si>
  <si>
    <t>2024.003040</t>
  </si>
  <si>
    <t xml:space="preserve">Liquidação da NE nº 2023NE0000038 - Referente a prestação de serviço de internet com Anti-DDoS à PGJ/AM pela Oi SA, relativo a novembrode 2023, conforme contrato nº 032/2021/PGJ, fatura nº 0300039337675 e SEI nº 2024.001557.
</t>
  </si>
  <si>
    <t>Fatura nº 300039337675</t>
  </si>
  <si>
    <t>438/2024</t>
  </si>
  <si>
    <t>2024.001557</t>
  </si>
  <si>
    <t xml:space="preserve"> SERVIX INFORMÁTICA LTDA</t>
  </si>
  <si>
    <t>Liquidação da NE nº 2023NE0000254 - Referente a serviço de treinamento da solução à PGJ/AM pela Servix Informática, relativo a novembro/2023, conforme contrato nº 004/2023/PGJ, NFSe nº 033/2023 e SEI nº 2023.028873.</t>
  </si>
  <si>
    <t>33/2023</t>
  </si>
  <si>
    <t>439/2024</t>
  </si>
  <si>
    <t>2023.028873</t>
  </si>
  <si>
    <t>Liquidação da NE n. 2023NE0002795 - Ref. a  serviço de instalação de condicionador de ar split - para  atender às demandas das unidades desta Procuradoria-Geral de Justiça/AM, conforme NF-e n° 273 e SEI 2024.001165.</t>
  </si>
  <si>
    <t>441/2024</t>
  </si>
  <si>
    <t>Liquidação da NE nº 2023NE0001221 - Ref. a serviços continuados de limpeza e conservação no mês de Janeiro/2024, conf. contrato 010/2020 - 4º TA, NFS-e 6072 e SEI 2024.002953 (parte 1).</t>
  </si>
  <si>
    <t>6072/2024</t>
  </si>
  <si>
    <t>456/2024</t>
  </si>
  <si>
    <t xml:space="preserve">2024.002953 </t>
  </si>
  <si>
    <t>Liquidação da NE nº 2024NE0000023 - Ref. a serviços continuados de limpeza e conservação no mês de Janeiro/2024, conf. contrato 010/2020 - 4º TA, NFS-e 6072 e SEI 2024.002953 (parte 2).</t>
  </si>
  <si>
    <t>457/2024</t>
  </si>
  <si>
    <t>Liquidação da NE nº 2024NE0000023 - Ref. a serviços de sanitização, prestados no mês de mês de Janeiro/2024, conf. contrato 010/2020 - 4º TA, NFS-e 6081 e SEI 2024.002953.</t>
  </si>
  <si>
    <t>6081/2024</t>
  </si>
  <si>
    <t>458/2024</t>
  </si>
  <si>
    <t>Liquidação da NE nº 2024NE0000008 - Ref. a Fornecimento de energia elétrica para a Unidade Descentralizada localizada na Rua Belo Horizonte, Janeiro/2024, CA. nº 010/2021-MP/PGJ, conforme fatura agrupada corrigida N° 83087735  e SEI 2024.003417.</t>
  </si>
  <si>
    <t>Fatura nº 83087735</t>
  </si>
  <si>
    <t>459/2024</t>
  </si>
  <si>
    <t>2024.003417</t>
  </si>
  <si>
    <t>Liquidação da NE nº 2023NE0000041 - Ref. a Fornecimento de energia elétrica para a Unidade Descentralizada localizada na Rua Belo Horizonte, Janeiro/2024, CA. nº 010/2021-MP/PGJ, conforme fatura agrupada corrigida N° 83087735  e SEI 2024.003417.</t>
  </si>
  <si>
    <t>460/2024</t>
  </si>
  <si>
    <t xml:space="preserve">Liquidação da NE n. 2023NE0002769 -Ref. prestação dos serviços públicos de abastecimento de água e esgotamento sanitário para a PGJ/MPAM, Janeiro a Junho de 2019, conforme Fatura Agrupada nº 964347 e SEI 2024.024693.
</t>
  </si>
  <si>
    <t>Fatura nº 964347</t>
  </si>
  <si>
    <t>467/2024</t>
  </si>
  <si>
    <t>2024.024693</t>
  </si>
  <si>
    <t xml:space="preserve">Liquidação da NE n. 2023NE0002769 - Ref. prestação dos serviços públicos de abastecimento de água e esgotamento sanitário para a PGJ/MPAM, Janeiro a Junho de 2019, conforme Fatura Agrupada nº 964458 e SEI 2024.024693.
</t>
  </si>
  <si>
    <t>Fatura nº 964458</t>
  </si>
  <si>
    <t>468/2024</t>
  </si>
  <si>
    <t xml:space="preserve"> PONTOMAIS TECNOLOGIA S/A</t>
  </si>
  <si>
    <t>Liquidação da NE n. 2023NE0002212 -Ref. a fornecimento de licença de software de ponto eletrônico para atender as necessidades da PGJ, conforme TERMO DE REFERÊNCIA 6.2023.DRH.1132437.NF-e n° 791639 e SEI 2024.004177 (parte 1).</t>
  </si>
  <si>
    <t>791639/2024</t>
  </si>
  <si>
    <t>469/2024</t>
  </si>
  <si>
    <t xml:space="preserve">2024.004177 </t>
  </si>
  <si>
    <t xml:space="preserve">Liquidação da NE n. 2024NE0000352 -Ref. a fornecimento de licença de software de ponto eletrônico para atender as necessidades da PGJ, conforme TERMO DE REFERÊNCIA 6.2023.DRH.1132437.NF-e n° 791639 e SEI 2024.004177 (parte 2).
</t>
  </si>
  <si>
    <t>470/2024</t>
  </si>
  <si>
    <t xml:space="preserve">Liquidação da NE n. 2024NE0000360 - Ref. ao reconhecimento de dívida por prestação de serviços técnicos, cujo valor ultrapassou o previsto no C.A. 033/2022 – MP/PGJ, conforme DESPACHO Nº 611.2023.02AJ-SUBADM, NFS-e n° 515 e SEI 2023.020853.
</t>
  </si>
  <si>
    <t>515/2023</t>
  </si>
  <si>
    <t>489/2024</t>
  </si>
  <si>
    <t>2023.020853</t>
  </si>
  <si>
    <t>Liquidação da NE nº 2023NE0000006 - Ref. a fornecimento de água potável para o prédio da Promotoria de Justiça de Itacoatiara (CA. nº 005/2022-MP/PGJ) referente a FEVEREIRO/2024, conforme fatura N° 239742112 e demais documentos do PI-SEI 2024.003656.</t>
  </si>
  <si>
    <t>Fatura nº 239742112</t>
  </si>
  <si>
    <t>512/2024</t>
  </si>
  <si>
    <t>2024.003656</t>
  </si>
  <si>
    <t>Liquidação da NE nº 2024NE0000010 - Ref. a Prestação de serviço de emissão, reserva e remarcação de bilhetes para voos nacionais e internacionais (C.A. N° 019/2023 - MP/PGJ) referente a JANEIRO/2024, conforme Fatura N° 5783 e PI-SEI 2024.003175.</t>
  </si>
  <si>
    <t>Fatura nº 5783</t>
  </si>
  <si>
    <t>513/2024</t>
  </si>
  <si>
    <t>2024.003175</t>
  </si>
  <si>
    <t>Liquidação da NE nº 2023NE0002705 - Prestação de serviço de emissão, reserva e remarcação de bilhetes para voos nacionais e internacionais (C.A. N° 019/2023 - MP/PGJ) referente a JANEIRO/2024, conforme Fatura N° 5783 e PI-SEI 2024.003175. 2/2</t>
  </si>
  <si>
    <t>523/2024</t>
  </si>
  <si>
    <t>Liquidação da NE nº 2024NE0000034 - Ref. a Serviço Telefônico Fixo Comutado - STFC (celebrando o C.A. n° 035/2018 – MP/PGJ - 6° T.A.) - referente a FEVEREIRO/2024, conf. Fatura N° 0300039345763 e SEI 2024.003863.</t>
  </si>
  <si>
    <t>Fatura nº 300039345763</t>
  </si>
  <si>
    <t>530/2024</t>
  </si>
  <si>
    <t>2024.003863</t>
  </si>
  <si>
    <t>Liquidação da NE nº 2024NE0000034 - Serviço Telefônico Fixo Comutado - STFC (celebrando o C.A. n° 035/2018 – MP/PGJ - 6° T.A.) - referente a FEVEREIRO/2024, conforme Fatura N° 0300039345762 e SEI 2024.003864.</t>
  </si>
  <si>
    <t>Fatura nº 300039345762</t>
  </si>
  <si>
    <t>538/2024</t>
  </si>
  <si>
    <t>2024.003864</t>
  </si>
  <si>
    <t xml:space="preserve">Liquidação da NE n. 2023NE0002419 - Ref. ao fornecimento e instalação de Cortinas Persianas na PGJ, serviços prestados em Fevereiro/2023, descritos na NFS-e nº 42 e SEI 2024.002620.
</t>
  </si>
  <si>
    <t>42/2024</t>
  </si>
  <si>
    <t>540/2024</t>
  </si>
  <si>
    <t>2024.002620</t>
  </si>
  <si>
    <t>Liquidação da NE nº 2023NE0002785 - Ref. a serviços de acesso dedicado à Internet - Link de Dados de 300Mbps c/ anti-DDOS - (C.A. 032/2021 - MP/PGJ) referente a JANEIRO/2024, conforme Fatura N° 300039344382 (1251854) e SEI 2024.003438.</t>
  </si>
  <si>
    <t>Fatura nº 300039344382</t>
  </si>
  <si>
    <t>541/2024</t>
  </si>
  <si>
    <t>2024.003438</t>
  </si>
  <si>
    <t xml:space="preserve"> ALFAMA COM E SERVIÇOS LTDA</t>
  </si>
  <si>
    <t>Liquidação da NE nº 2024NE0000001 - Ref. a  serviços continuados de desinsetização, em Janeiro/2024 (C.A. 024/2023 – MP/PGJ), descritos na NF-e nº 3452 e 2024.002919.</t>
  </si>
  <si>
    <t>3452/2024</t>
  </si>
  <si>
    <t>543/2024</t>
  </si>
  <si>
    <t>2024.002919</t>
  </si>
  <si>
    <t>Liquidação da NE nº 2023NE0000414 - Ref. a Serviço de gerenciamento na prestação de serviços, em celebração ao C.A. N° 007/2023 MP/PGJ, ref. a 01/01/2024 a 31/01/2024, descritos na NF-e nº 2037322 e SEI 2024.003282.</t>
  </si>
  <si>
    <t>2037322/2024</t>
  </si>
  <si>
    <t>544/2024</t>
  </si>
  <si>
    <t>2024.003282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</si>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</sst>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[$-416]d/m/yyyy"/>
    <numFmt numFmtId="167" formatCode="_-&quot;R$ &quot;* #,##0.00_-;&quot;-R$ &quot;* #,##0.00_-;_-&quot;R$ &quot;* \-??_-;_-@_-"/>
  </numFmts>
  <fonts count="1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9" fillId="0" borderId="0" applyBorder="0" applyProtection="0"/>
    <xf numFmtId="0" fontId="2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left"/>
    </xf>
    <xf numFmtId="0" fontId="5" fillId="0" borderId="1" xfId="3" applyFont="1" applyBorder="1" applyAlignment="1">
      <alignment horizontal="left"/>
    </xf>
    <xf numFmtId="0" fontId="7" fillId="2" borderId="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2" applyBorder="1" applyAlignment="1" applyProtection="1">
      <alignment wrapText="1"/>
    </xf>
    <xf numFmtId="0" fontId="9" fillId="0" borderId="2" xfId="2" applyBorder="1" applyAlignment="1" applyProtection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67" fontId="8" fillId="0" borderId="2" xfId="1" applyFont="1" applyBorder="1" applyAlignment="1" applyProtection="1">
      <alignment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0" fontId="10" fillId="0" borderId="0" xfId="0" applyFont="1"/>
    <xf numFmtId="0" fontId="9" fillId="0" borderId="2" xfId="2" applyBorder="1" applyAlignment="1" applyProtection="1">
      <alignment horizontal="center" vertical="center" wrapText="1"/>
    </xf>
    <xf numFmtId="167" fontId="8" fillId="0" borderId="2" xfId="1" applyFont="1" applyBorder="1" applyAlignment="1" applyProtection="1">
      <alignment vertical="center"/>
    </xf>
    <xf numFmtId="0" fontId="8" fillId="0" borderId="2" xfId="2" applyFont="1" applyBorder="1" applyAlignment="1" applyProtection="1">
      <alignment wrapText="1"/>
    </xf>
    <xf numFmtId="2" fontId="8" fillId="0" borderId="2" xfId="0" applyNumberFormat="1" applyFont="1" applyBorder="1" applyAlignment="1">
      <alignment horizontal="center" vertical="center"/>
    </xf>
    <xf numFmtId="0" fontId="9" fillId="0" borderId="2" xfId="2" applyBorder="1" applyAlignment="1">
      <alignment wrapText="1"/>
    </xf>
    <xf numFmtId="0" fontId="9" fillId="0" borderId="2" xfId="2" applyBorder="1" applyAlignment="1">
      <alignment horizontal="center" vertical="center" wrapText="1"/>
    </xf>
    <xf numFmtId="0" fontId="10" fillId="0" borderId="2" xfId="2" applyFont="1" applyBorder="1" applyAlignment="1">
      <alignment wrapText="1"/>
    </xf>
    <xf numFmtId="0" fontId="9" fillId="0" borderId="2" xfId="2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Hiperlink" xfId="2" builtinId="8"/>
    <cellStyle name="Moeda" xfId="1" builtinId="4"/>
    <cellStyle name="Normal" xfId="0" builtinId="0"/>
    <cellStyle name="Normal 2" xfId="3" xr:uid="{5B43287A-C4EA-4415-8807-62C8BBBDFAEB}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17758C8C-991D-43A6-A089-4CA975B00E9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peam.sharepoint.com/sites/DOF/Shared%20Documents/General/DOF/ANO%202024/TRANSPAR&#202;NCIA/6%20-%20%20ORDEM%20CRONOL&#211;GICA%20DE%20PAGAMENTO/02.Fevereiro/2.ORDEM_CRONOL&#211;GICA_%20DE_%20PAGAMENTOS_FEVEREIRO.xlsx" TargetMode="External"/><Relationship Id="rId1" Type="http://schemas.openxmlformats.org/officeDocument/2006/relationships/externalLinkPath" Target="2.ORDEM_CRONOL&#211;GICA_%20DE_%20PAGAMENTOS_FEVER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FEVEREIRO/2024</v>
          </cell>
        </row>
        <row r="52">
          <cell r="A52" t="str">
            <v>Data da última atualização:14/04/2024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pam.mp.br/images/6_TA_ao_CT_N%C2%BA_035-2018_-_MP-PGJ_d6bfb.pdf" TargetMode="External"/><Relationship Id="rId21" Type="http://schemas.openxmlformats.org/officeDocument/2006/relationships/hyperlink" Target="https://www.mpam.mp.br/images/CT_21-2023_-_MP-PGJ_4dc3f.pdf" TargetMode="External"/><Relationship Id="rId42" Type="http://schemas.openxmlformats.org/officeDocument/2006/relationships/hyperlink" Target="https://www.mpam.mp.br/images/CCT_06-2022_-_MP-PGJ_b19f3.pdf" TargetMode="External"/><Relationship Id="rId63" Type="http://schemas.openxmlformats.org/officeDocument/2006/relationships/hyperlink" Target="https://www.mpam.mp.br/images/Transpar%C3%AAncia_2024/Fevereiro/Notas_Fiscais/Servi%C3%A7os/FATURA_284870120243_2024_COSAMA_CODAJAS_f58e6.pdf" TargetMode="External"/><Relationship Id="rId84" Type="http://schemas.openxmlformats.org/officeDocument/2006/relationships/hyperlink" Target="https://www.mpam.mp.br/images/Transpar%C3%AAncia_2024/Fevereiro/Notas_Fiscais/Servi%C3%A7os/NFS_3038_2024_G_REFRIGERA%C3%87%C3%83O_e7c06.pdf" TargetMode="External"/><Relationship Id="rId138" Type="http://schemas.openxmlformats.org/officeDocument/2006/relationships/hyperlink" Target="https://www.mpam.mp.br/images/CT_07-2023_-_MP-PGJ_fb5b5.pdf" TargetMode="External"/><Relationship Id="rId159" Type="http://schemas.openxmlformats.org/officeDocument/2006/relationships/hyperlink" Target="https://www.mpam.mp.br/images/1_TA_ao_CT_N%C2%BA_013-2023_-_MPPGJ_64e36.pdf" TargetMode="External"/><Relationship Id="rId170" Type="http://schemas.openxmlformats.org/officeDocument/2006/relationships/hyperlink" Target="https://www.mpam.mp.br/images/Transpar%C3%AAncia_2024/Fevereiro/Notas_Fiscais/Servi%C3%A7os/NFS_2213317_2024_TRIVALE_7afdb.pdf" TargetMode="External"/><Relationship Id="rId107" Type="http://schemas.openxmlformats.org/officeDocument/2006/relationships/hyperlink" Target="https://www.mpam.mp.br/images/Transpar%C3%AAncia_2024/Fevereiro/Notas_Fiscais/Servi%C3%A7os/FATURA_964458_2024_MANAUS_AMBIENTAL_23bba.pdf" TargetMode="External"/><Relationship Id="rId11" Type="http://schemas.openxmlformats.org/officeDocument/2006/relationships/hyperlink" Target="https://www.mpam.mp.br/images/1%C2%BA_TAP_a_TCS_n%C2%BA_10-2021_-_MP-PGJ_-_2021.007091_ec916.pdf" TargetMode="External"/><Relationship Id="rId32" Type="http://schemas.openxmlformats.org/officeDocument/2006/relationships/hyperlink" Target="https://www.mpam.mp.br/images/Transpar%C3%AAncia_2024/Fevereiro/Notas_Fiscais/Servi%C3%A7os/FATURA_284871220232_2023_COSAMA_CODAJAS_42d84.pdf" TargetMode="External"/><Relationship Id="rId53" Type="http://schemas.openxmlformats.org/officeDocument/2006/relationships/hyperlink" Target="https://www.mpam.mp.br/images/Transpar%C3%AAncia_2024/Fevereiro/Notas_Fiscais/Servi%C3%A7os/NFS_832_2024_F_B_2f2af.pdf" TargetMode="External"/><Relationship Id="rId74" Type="http://schemas.openxmlformats.org/officeDocument/2006/relationships/hyperlink" Target="https://www.mpam.mp.br/images/Transpar%C3%AAncia_2024/Fevereiro/Notas_Fiscais/Servi%C3%A7os/FATURA_869937-01_2024_AMAZONAS_ENERGIA_04e75.pdf" TargetMode="External"/><Relationship Id="rId128" Type="http://schemas.openxmlformats.org/officeDocument/2006/relationships/hyperlink" Target="https://www.mpam.mp.br/images/Transpar%C3%AAncia_2024/Fevereiro/Notas_Fiscais/Servi%C3%A7os/FATURA_300039330893_2023_OI_0ca3b.pdf" TargetMode="External"/><Relationship Id="rId149" Type="http://schemas.openxmlformats.org/officeDocument/2006/relationships/hyperlink" Target="https://www.mpam.mp.br/images/Transpar%C3%AAncia_2024/Fevereiro/Notas_Fiscais/Servi%C3%A7os/FATURA_2375386112_2023_SAAE_ITA_312f8.pdf" TargetMode="External"/><Relationship Id="rId5" Type="http://schemas.openxmlformats.org/officeDocument/2006/relationships/hyperlink" Target="https://www.mpam.mp.br/images/Contratos/2023/Aditivos/4%C2%BA_TA_ao_CT_02-2019_-_MP-PGJ_c76fb.pdf" TargetMode="External"/><Relationship Id="rId95" Type="http://schemas.openxmlformats.org/officeDocument/2006/relationships/hyperlink" Target="https://www.mpam.mp.br/images/Transpar%C3%AAncia_2024/Fevereiro/Notas_Fiscais/Servi%C3%A7os/NFS_6081_2024_JF_163ce.pdf" TargetMode="External"/><Relationship Id="rId160" Type="http://schemas.openxmlformats.org/officeDocument/2006/relationships/hyperlink" Target="https://www.mpam.mp.br/images/1_TA_ao_CT_N%C2%BA_013-2023_-_MPPGJ_64e36.pdf" TargetMode="External"/><Relationship Id="rId22" Type="http://schemas.openxmlformats.org/officeDocument/2006/relationships/hyperlink" Target="https://www.mpam.mp.br/images/Transpar%C3%AAncia_2024/Fevereiro/Notas_Fiscais/Servi%C3%A7os/NFS_423_2024_BMJ_ca49c.pdf" TargetMode="External"/><Relationship Id="rId43" Type="http://schemas.openxmlformats.org/officeDocument/2006/relationships/hyperlink" Target="https://www.mpam.mp.br/images/CCT_06-2022_-_MP-PGJ_b19f3.pdf" TargetMode="External"/><Relationship Id="rId64" Type="http://schemas.openxmlformats.org/officeDocument/2006/relationships/hyperlink" Target="https://www.mpam.mp.br/images/Transpar%C3%AAncia_2024/Fevereiro/Notas_Fiscais/Servi%C3%A7os/FATURA_172460120246_2024_COSAMA_CARAUARI_28828.pdf" TargetMode="External"/><Relationship Id="rId118" Type="http://schemas.openxmlformats.org/officeDocument/2006/relationships/hyperlink" Target="https://www.mpam.mp.br/images/2_TA_ao_CT_N%C2%BA_033-2021-MP-PGJ_5ca34.pdf" TargetMode="External"/><Relationship Id="rId139" Type="http://schemas.openxmlformats.org/officeDocument/2006/relationships/hyperlink" Target="https://www.mpam.mp.br/images/CT_07-2023_-_MP-PGJ_fb5b5.pdf" TargetMode="External"/><Relationship Id="rId85" Type="http://schemas.openxmlformats.org/officeDocument/2006/relationships/hyperlink" Target="https://www.mpam.mp.br/images/Transpar%C3%AAncia_2024/Fevereiro/Notas_Fiscais/Servi%C3%A7os/NFS_41059_2024_GARTNER_8fb82.pdf" TargetMode="External"/><Relationship Id="rId150" Type="http://schemas.openxmlformats.org/officeDocument/2006/relationships/hyperlink" Target="https://www.mpam.mp.br/images/Transpar%C3%AAncia_2024/Fevereiro/Notas_Fiscais/Servi%C3%A7os/NFS_8316_2024_SENCINET_3a90e.pdf" TargetMode="External"/><Relationship Id="rId171" Type="http://schemas.openxmlformats.org/officeDocument/2006/relationships/hyperlink" Target="https://www.mpam.mp.br/images/Transpar%C3%AAncia_2024/Fevereiro/Notas_Fiscais/Servi%C3%A7os/NFS_2213317_2024_TRIVALE_7afdb.pdf" TargetMode="External"/><Relationship Id="rId12" Type="http://schemas.openxmlformats.org/officeDocument/2006/relationships/hyperlink" Target="https://www.mpam.mp.br/images/Transpar%C3%AAncia_2024/Fevereiro/Notas_Fiscais/Servi%C3%A7os/FATURA_81823555_2024_AMAZONAS_ENERGIA_8123f.pdf" TargetMode="External"/><Relationship Id="rId33" Type="http://schemas.openxmlformats.org/officeDocument/2006/relationships/hyperlink" Target="https://www.mpam.mp.br/images/Transpar%C3%AAncia_2024/Fevereiro/Notas_Fiscais/Servi%C3%A7os/FATURA_220981220233_2023_COSAMA_AUTAZES_53de3.pdf" TargetMode="External"/><Relationship Id="rId108" Type="http://schemas.openxmlformats.org/officeDocument/2006/relationships/hyperlink" Target="https://www.mpam.mp.br/images/Contratos/2023/Carta_Contrato/CCT_n%C2%BA_06-MP-PGJ_2a292.pdf" TargetMode="External"/><Relationship Id="rId129" Type="http://schemas.openxmlformats.org/officeDocument/2006/relationships/hyperlink" Target="https://www.mpam.mp.br/images/Transpar%C3%AAncia_2024/Fevereiro/Notas_Fiscais/Servi%C3%A7os/FATURA_300039337675_2024_OI_103d3.pdf" TargetMode="External"/><Relationship Id="rId54" Type="http://schemas.openxmlformats.org/officeDocument/2006/relationships/hyperlink" Target="https://www.mpam.mp.br/images/Transpar%C3%AAncia_2024/Fevereiro/Notas_Fiscais/Servi%C3%A7os/NFS_273_2024_F_ALVES_ce973.pdf" TargetMode="External"/><Relationship Id="rId75" Type="http://schemas.openxmlformats.org/officeDocument/2006/relationships/hyperlink" Target="https://www.mpam.mp.br/images/Transpar%C3%AAncia_2024/Fevereiro/Notas_Fiscais/Servi%C3%A7os/FATURA_869937-01_2024_AMAZONAS_ENERGIA_04e75.pdf" TargetMode="External"/><Relationship Id="rId96" Type="http://schemas.openxmlformats.org/officeDocument/2006/relationships/hyperlink" Target="https://www.mpam.mp.br/images/4%C2%BA_TA_ao_CT_10-2020_-_MP-PGJ_0fe62.pdf" TargetMode="External"/><Relationship Id="rId140" Type="http://schemas.openxmlformats.org/officeDocument/2006/relationships/hyperlink" Target="https://www.mpam.mp.br/images/Transpar%C3%AAncia_2024/Fevereiro/Notas_Fiscais/Servi%C3%A7os/NFS_2037322_2024_PRIME_79c9a.pdf" TargetMode="External"/><Relationship Id="rId161" Type="http://schemas.openxmlformats.org/officeDocument/2006/relationships/hyperlink" Target="https://www.mpam.mp.br/images/Transpar%C3%AAncia_2024/Fevereiro/Notas_Fiscais/Servi%C3%A7os/NFS_17054_2024_SIDI_bc14b.pdf" TargetMode="External"/><Relationship Id="rId1" Type="http://schemas.openxmlformats.org/officeDocument/2006/relationships/hyperlink" Target="https://www.mpam.mp.br/images/CT_24-2023_-_MP-PGJ_933fa.pdf" TargetMode="External"/><Relationship Id="rId6" Type="http://schemas.openxmlformats.org/officeDocument/2006/relationships/hyperlink" Target="https://www.mpam.mp.br/images/3%C2%BA_TA_ao_CT_005-2021_-_MP-PGJ_0ee41.pdf" TargetMode="External"/><Relationship Id="rId23" Type="http://schemas.openxmlformats.org/officeDocument/2006/relationships/hyperlink" Target="https://www.mpam.mp.br/images/2%C2%BA_TA_ao_CT_008-2021_-_MP-PGJ_bc47a.pdf" TargetMode="External"/><Relationship Id="rId28" Type="http://schemas.openxmlformats.org/officeDocument/2006/relationships/hyperlink" Target="https://www.mpam.mp.br/images/1_TA_ao_CT_N%C2%BA_019-2023_-_MP-PGJ_34738.pdf" TargetMode="External"/><Relationship Id="rId49" Type="http://schemas.openxmlformats.org/officeDocument/2006/relationships/hyperlink" Target="https://www.mpam.mp.br/images/Contratos/2023/Aditivos/1%C2%BA_TA_ao_CT_01-2022_-_MP-PGJ_04229.pdf" TargetMode="External"/><Relationship Id="rId114" Type="http://schemas.openxmlformats.org/officeDocument/2006/relationships/hyperlink" Target="https://www.mpam.mp.br/images/Transpar%C3%AAncia_2024/Fevereiro/Notas_Fiscais/Servi%C3%A7os/FATURA_04_2023_MONGERAL_d9aeb.pdf" TargetMode="External"/><Relationship Id="rId119" Type="http://schemas.openxmlformats.org/officeDocument/2006/relationships/hyperlink" Target="https://www.mpam.mp.br/images/6_TA_ao_CT_N%C2%BA_035-2018_-_MP-PGJ_d6bfb.pdf" TargetMode="External"/><Relationship Id="rId44" Type="http://schemas.openxmlformats.org/officeDocument/2006/relationships/hyperlink" Target="https://www.mpam.mp.br/images/CCT_06-2022_-_MP-PGJ_b19f3.pdf" TargetMode="External"/><Relationship Id="rId60" Type="http://schemas.openxmlformats.org/officeDocument/2006/relationships/hyperlink" Target="https://www.mpam.mp.br/images/Transpar%C3%AAncia_2024/Fevereiro/Notas_Fiscais/Servi%C3%A7os/NFS_508_2024_DAHORA_1b6ce.pdf" TargetMode="External"/><Relationship Id="rId65" Type="http://schemas.openxmlformats.org/officeDocument/2006/relationships/hyperlink" Target="https://www.mpam.mp.br/images/Transpar%C3%AAncia_2024/Fevereiro/Notas_Fiscais/Servi%C3%A7os/FATURA_109180120247_2024_COSAMA_JURUA_b80f2.pdf" TargetMode="External"/><Relationship Id="rId81" Type="http://schemas.openxmlformats.org/officeDocument/2006/relationships/hyperlink" Target="https://www.mpam.mp.br/images/Transpar%C3%AAncia_2024/Fevereiro/Notas_Fiscais/Servi%C3%A7os/MEMORANDO_22_2024_TJ_2a67e.pdf" TargetMode="External"/><Relationship Id="rId86" Type="http://schemas.openxmlformats.org/officeDocument/2006/relationships/hyperlink" Target="https://www.mpam.mp.br/images/CT_n%C2%BA_034-2021-MP-PGJ_f1b15.pdf" TargetMode="External"/><Relationship Id="rId130" Type="http://schemas.openxmlformats.org/officeDocument/2006/relationships/hyperlink" Target="https://www.mpam.mp.br/images/Transpar%C3%AAncia_2024/Fevereiro/Notas_Fiscais/Servi%C3%A7os/FATURA_300039345763_2024_OI_94942.pdf" TargetMode="External"/><Relationship Id="rId135" Type="http://schemas.openxmlformats.org/officeDocument/2006/relationships/hyperlink" Target="https://www.mpam.mp.br/images/Transpar%C3%AAncia_2024/Fevereiro/Notas_Fiscais/Servi%C3%A7os/NFS_791639_2024_PONTOMAIS_4a8d5.pdf" TargetMode="External"/><Relationship Id="rId151" Type="http://schemas.openxmlformats.org/officeDocument/2006/relationships/hyperlink" Target="https://www.mpam.mp.br/images/Transpar%C3%AAncia_2024/Fevereiro/Notas_Fiscais/Servi%C3%A7os/NFS_12632_2024_SENCINET_d9585.pdf" TargetMode="External"/><Relationship Id="rId156" Type="http://schemas.openxmlformats.org/officeDocument/2006/relationships/hyperlink" Target="https://www.mpam.mp.br/images/Contratos/2023/Contrato/CT_04-2023_-_MP-PGJ.pdf_ee471.pdf" TargetMode="External"/><Relationship Id="rId172" Type="http://schemas.openxmlformats.org/officeDocument/2006/relationships/printerSettings" Target="../printerSettings/printerSettings1.bin"/><Relationship Id="rId13" Type="http://schemas.openxmlformats.org/officeDocument/2006/relationships/hyperlink" Target="https://www.mpam.mp.br/images/Transpar%C3%AAncia_2024/Fevereiro/Notas_Fiscais/Servi%C3%A7os/FATURA_867462-12_2023_AMAZONAS_ENERGIA_58c7a.pdf" TargetMode="External"/><Relationship Id="rId18" Type="http://schemas.openxmlformats.org/officeDocument/2006/relationships/hyperlink" Target="https://www.mpam.mp.br/images/Transpar%C3%AAncia_2024/Fevereiro/Notas_Fiscais/Servi%C3%A7os/FATURA_83087735_2024_AMAZONAS_ENERGIA_d9710.pdf" TargetMode="External"/><Relationship Id="rId39" Type="http://schemas.openxmlformats.org/officeDocument/2006/relationships/hyperlink" Target="https://www.mpam.mp.br/images/CCT_06-2022_-_MP-PGJ_b19f3.pdf" TargetMode="External"/><Relationship Id="rId109" Type="http://schemas.openxmlformats.org/officeDocument/2006/relationships/hyperlink" Target="https://www.mpam.mp.br/images/Contratos/2023/Carta_Contrato/CCT_n%C2%BA_06-MP-PGJ_2a292.pdf" TargetMode="External"/><Relationship Id="rId34" Type="http://schemas.openxmlformats.org/officeDocument/2006/relationships/hyperlink" Target="https://www.mpam.mp.br/images/Transpar%C3%AAncia_2024/Fevereiro/Notas_Fiscais/Servi%C3%A7os/FATURA_049431220232_2023_COSAMA_TABATINGA_1de8e.pdf" TargetMode="External"/><Relationship Id="rId50" Type="http://schemas.openxmlformats.org/officeDocument/2006/relationships/hyperlink" Target="https://www.mpam.mp.br/images/1%C2%BA_TAP_ao_CT_043-2018-MP-PGJ_9af47.pdf" TargetMode="External"/><Relationship Id="rId55" Type="http://schemas.openxmlformats.org/officeDocument/2006/relationships/hyperlink" Target="https://www.mpam.mp.br/images/Transpar%C3%AAncia_2024/Fevereiro/Notas_Fiscais/Servi%C3%A7os/FATURA_71265_2024_CORREIOS_4337a.pdf" TargetMode="External"/><Relationship Id="rId76" Type="http://schemas.openxmlformats.org/officeDocument/2006/relationships/hyperlink" Target="https://www.mpam.mp.br/images/Transpar%C3%AAncia_2024/Fevereiro/Notas_Fiscais/Servi%C3%A7os/FATURA_869937-01_2024_AMAZONAS_ENERGIA_04e75.pdf" TargetMode="External"/><Relationship Id="rId97" Type="http://schemas.openxmlformats.org/officeDocument/2006/relationships/hyperlink" Target="https://www.mpam.mp.br/images/4%C2%BA_TA_ao_CT_10-2020_-_MP-PGJ_0fe62.pdf" TargetMode="External"/><Relationship Id="rId104" Type="http://schemas.openxmlformats.org/officeDocument/2006/relationships/hyperlink" Target="https://www.mpam.mp.br/images/Transpar%C3%AAncia_2024/Fevereiro/Notas_Fiscais/Servi%C3%A7os/FATURA_3577_2024_MANAUS_AMBIENTAL_640e8.pdf" TargetMode="External"/><Relationship Id="rId120" Type="http://schemas.openxmlformats.org/officeDocument/2006/relationships/hyperlink" Target="https://www.mpam.mp.br/images/6_TA_ao_CT_N%C2%BA_035-2018_-_MP-PGJ_d6bfb.pdf" TargetMode="External"/><Relationship Id="rId125" Type="http://schemas.openxmlformats.org/officeDocument/2006/relationships/hyperlink" Target="https://www.mpam.mp.br/images/Transpar%C3%AAncia_2024/Fevereiro/Notas_Fiscais/Servi%C3%A7os/FATURA_300039342429_2024_OI_31511.pdf" TargetMode="External"/><Relationship Id="rId141" Type="http://schemas.openxmlformats.org/officeDocument/2006/relationships/hyperlink" Target="https://www.mpam.mp.br/images/Transpar%C3%AAncia_2024/Fevereiro/Notas_Fiscais/Servi%C3%A7os/NFS_1989740_2024_PRIME_72e62.pdf" TargetMode="External"/><Relationship Id="rId146" Type="http://schemas.openxmlformats.org/officeDocument/2006/relationships/hyperlink" Target="https://www.mpam.mp.br/images/Contratos/2022/Carta_Contrato/CC_05-2022_MP_-_PGJ_596f4.pdf" TargetMode="External"/><Relationship Id="rId167" Type="http://schemas.openxmlformats.org/officeDocument/2006/relationships/hyperlink" Target="https://www.mpam.mp.br/images/Transpar%C3%AAncia_2024/Fevereiro/Notas_Fiscais/Servi%C3%A7os/NFS_636713_2024_SOFTPLAN_db64d.pdf" TargetMode="External"/><Relationship Id="rId7" Type="http://schemas.openxmlformats.org/officeDocument/2006/relationships/hyperlink" Target="https://www.mpam.mp.br/images/3%C2%BA_TA_ao_CT_005-2021_-_MP-PGJ_0ee41.pdf" TargetMode="External"/><Relationship Id="rId71" Type="http://schemas.openxmlformats.org/officeDocument/2006/relationships/hyperlink" Target="https://www.mpam.mp.br/images/Transpar%C3%AAncia_2024/Fevereiro/Notas_Fiscais/Servi%C3%A7os/NFS_10_2024_CASA_NOVA_9c020.pdf" TargetMode="External"/><Relationship Id="rId92" Type="http://schemas.openxmlformats.org/officeDocument/2006/relationships/hyperlink" Target="https://www.mpam.mp.br/images/Transpar%C3%AAncia_2024/Fevereiro/Notas_Fiscais/Servi%C3%A7os/NFS_5997_2024_JF_5b6d8.pdf" TargetMode="External"/><Relationship Id="rId162" Type="http://schemas.openxmlformats.org/officeDocument/2006/relationships/hyperlink" Target="https://www.mpam.mp.br/images/Transpar%C3%AAncia_2024/Fevereiro/Notas_Fiscais/Servi%C3%A7os/NFS_17055_2024_SIDI_115f8.pdf" TargetMode="External"/><Relationship Id="rId2" Type="http://schemas.openxmlformats.org/officeDocument/2006/relationships/hyperlink" Target="https://www.mpam.mp.br/images/Transpar%C3%AAncia_2024/Fevereiro/Notas_Fiscais/Servi%C3%A7os/NFS_3452_2024_ALFAMA_87353.pdf" TargetMode="External"/><Relationship Id="rId29" Type="http://schemas.openxmlformats.org/officeDocument/2006/relationships/hyperlink" Target="https://www.mpam.mp.br/images/CT_19-2023_-_MP-PGJ_9ff27.pdf" TargetMode="External"/><Relationship Id="rId24" Type="http://schemas.openxmlformats.org/officeDocument/2006/relationships/hyperlink" Target="https://www.mpam.mp.br/images/2%C2%BA_TA_ao_CT_008-2021_-_MP-PGJ_bc47a.pdf" TargetMode="External"/><Relationship Id="rId40" Type="http://schemas.openxmlformats.org/officeDocument/2006/relationships/hyperlink" Target="https://www.mpam.mp.br/images/CCT_06-2022_-_MP-PGJ_b19f3.pdf" TargetMode="External"/><Relationship Id="rId45" Type="http://schemas.openxmlformats.org/officeDocument/2006/relationships/hyperlink" Target="https://www.mpam.mp.br/images/CCT_06-2022_-_MP-PGJ_b19f3.pdf" TargetMode="External"/><Relationship Id="rId66" Type="http://schemas.openxmlformats.org/officeDocument/2006/relationships/hyperlink" Target="https://www.mpam.mp.br/images/Transpar%C3%AAncia_2024/Fevereiro/Notas_Fiscais/Servi%C3%A7os/NFS_605_2024_RIO_NEGRO_d7605.pdf" TargetMode="External"/><Relationship Id="rId87" Type="http://schemas.openxmlformats.org/officeDocument/2006/relationships/hyperlink" Target="https://www.mpam.mp.br/images/CT_18-2023_-MP-PGJ_367f2.pdf" TargetMode="External"/><Relationship Id="rId110" Type="http://schemas.openxmlformats.org/officeDocument/2006/relationships/hyperlink" Target="https://www.mpam.mp.br/images/Transpar%C3%AAncia_2024/Fevereiro/Notas_Fiscais/Servi%C3%A7os/NFS_167_2023_MAQUINE_39571.pdf" TargetMode="External"/><Relationship Id="rId115" Type="http://schemas.openxmlformats.org/officeDocument/2006/relationships/hyperlink" Target="https://www.mpam.mp.br/images/CCT_n%C2%BA_04-MP-PGJ_77d39.pdf" TargetMode="External"/><Relationship Id="rId131" Type="http://schemas.openxmlformats.org/officeDocument/2006/relationships/hyperlink" Target="https://www.mpam.mp.br/images/Transpar%C3%AAncia_2024/Fevereiro/Notas_Fiscais/Servi%C3%A7os/FATURA_300039339094_2024_OI_e27fa.pdf" TargetMode="External"/><Relationship Id="rId136" Type="http://schemas.openxmlformats.org/officeDocument/2006/relationships/hyperlink" Target="https://www.mpam.mp.br/images/Transpar%C3%AAncia_2024/Fevereiro/Notas_Fiscais/Servi%C3%A7os/FATURA_05_2023_PREVILEMOS_d84d8.pdf" TargetMode="External"/><Relationship Id="rId157" Type="http://schemas.openxmlformats.org/officeDocument/2006/relationships/hyperlink" Target="https://www.mpam.mp.br/images/Transpar%C3%AAncia_2024/Fevereiro/Notas_Fiscais/Servi%C3%A7os/NFS_33_2023_SERVIX_d3a03.pdf" TargetMode="External"/><Relationship Id="rId61" Type="http://schemas.openxmlformats.org/officeDocument/2006/relationships/hyperlink" Target="https://www.mpam.mp.br/images/Transpar%C3%AAncia_2024/Fevereiro/Notas_Fiscais/Servi%C3%A7os/FATURA_049430120243_2024_COSAMA_TABATINGA_d5311.pdf" TargetMode="External"/><Relationship Id="rId82" Type="http://schemas.openxmlformats.org/officeDocument/2006/relationships/hyperlink" Target="https://www.mpam.mp.br/images/Transpar%C3%AAncia_2024/Fevereiro/Notas_Fiscais/Servi%C3%A7os/MEMORANDO_22_2024_TJ_2a67e.pdf" TargetMode="External"/><Relationship Id="rId152" Type="http://schemas.openxmlformats.org/officeDocument/2006/relationships/hyperlink" Target="https://www.mpam.mp.br/images/Transpar%C3%AAncia_2024/Fevereiro/Notas_Fiscais/Servi%C3%A7os/NFS_8317_2024_SENCINET_dd4e5.pdf" TargetMode="External"/><Relationship Id="rId173" Type="http://schemas.openxmlformats.org/officeDocument/2006/relationships/drawing" Target="../drawings/drawing1.xml"/><Relationship Id="rId19" Type="http://schemas.openxmlformats.org/officeDocument/2006/relationships/hyperlink" Target="https://www.mpam.mp.br/images/Transpar%C3%AAncia_2024/Fevereiro/Notas_Fiscais/Servi%C3%A7os/NFS_273_2024_ANDREA_9b496.pdf" TargetMode="External"/><Relationship Id="rId14" Type="http://schemas.openxmlformats.org/officeDocument/2006/relationships/hyperlink" Target="https://www.mpam.mp.br/images/Transpar%C3%AAncia_2024/Fevereiro/Notas_Fiscais/Servi%C3%A7os/FATURA_76460861_2023_AMAZONAS_ENERGIA_177b0.pdf" TargetMode="External"/><Relationship Id="rId30" Type="http://schemas.openxmlformats.org/officeDocument/2006/relationships/hyperlink" Target="https://www.mpam.mp.br/images/Transpar%C3%AAncia_2024/Fevereiro/Notas_Fiscais/Servi%C3%A7os/FATURA_109181220236_2023_COSAMA_JURUA_e1e4d.pdf" TargetMode="External"/><Relationship Id="rId35" Type="http://schemas.openxmlformats.org/officeDocument/2006/relationships/hyperlink" Target="https://www.mpam.mp.br/images/Transpar%C3%AAncia_2024/Fevereiro/Notas_Fiscais/Servi%C3%A7os/FATURA_049431220232_2023_COSAMA_TABATINGA_1de8e.pdf" TargetMode="External"/><Relationship Id="rId56" Type="http://schemas.openxmlformats.org/officeDocument/2006/relationships/hyperlink" Target="https://www.mpam.mp.br/images/Transpar%C3%AAncia_2024/Fevereiro/Notas_Fiscais/Servi%C3%A7os/FATURA_71265_2024_CORREIOS_4337a.pdf" TargetMode="External"/><Relationship Id="rId77" Type="http://schemas.openxmlformats.org/officeDocument/2006/relationships/hyperlink" Target="https://www.mpam.mp.br/images/Transpar%C3%AAncia_2024/Fevereiro/Notas_Fiscais/Servi%C3%A7os/NFS_2052_2024_FCC_bcae4.pdf" TargetMode="External"/><Relationship Id="rId100" Type="http://schemas.openxmlformats.org/officeDocument/2006/relationships/hyperlink" Target="https://www.mpam.mp.br/images/CT_08-2023_-_MP-PGJ_dc9c9.pdf" TargetMode="External"/><Relationship Id="rId105" Type="http://schemas.openxmlformats.org/officeDocument/2006/relationships/hyperlink" Target="https://www.mpam.mp.br/images/Transpar%C3%AAncia_2024/Fevereiro/Notas_Fiscais/Servi%C3%A7os/FATURA_3886770_2023_MANAUS_AMBIENTAL_e5693.pdf" TargetMode="External"/><Relationship Id="rId126" Type="http://schemas.openxmlformats.org/officeDocument/2006/relationships/hyperlink" Target="https://www.mpam.mp.br/images/Transpar%C3%AAncia_2024/Fevereiro/Notas_Fiscais/Servi%C3%A7os/FATURA_300039342430_2024_OI_1eef7.pdf" TargetMode="External"/><Relationship Id="rId147" Type="http://schemas.openxmlformats.org/officeDocument/2006/relationships/hyperlink" Target="https://www.mpam.mp.br/images/Transpar%C3%AAncia_2024/Fevereiro/Notas_Fiscais/Servi%C3%A7os/FATURA_239742111_2024_SAAE_ITA_db034.pdf" TargetMode="External"/><Relationship Id="rId168" Type="http://schemas.openxmlformats.org/officeDocument/2006/relationships/hyperlink" Target="https://www.mpam.mp.br/images/4%C2%BA_TA_ao_CT_015-2020_-_MP-PGJ_91a1e.pdf" TargetMode="External"/><Relationship Id="rId8" Type="http://schemas.openxmlformats.org/officeDocument/2006/relationships/hyperlink" Target="https://www.mpam.mp.br/images/3%C2%BA_TA_ao_CT_005-2021_-_MP-PGJ_0ee41.pdf" TargetMode="External"/><Relationship Id="rId51" Type="http://schemas.openxmlformats.org/officeDocument/2006/relationships/hyperlink" Target="https://www.mpam.mp.br/images/1_TA_ao_CT_n.%C2%BA_035-2021_-_CORREIOS_87d3a.pdf" TargetMode="External"/><Relationship Id="rId72" Type="http://schemas.openxmlformats.org/officeDocument/2006/relationships/hyperlink" Target="https://www.mpam.mp.br/images/Transpar%C3%AAncia_2024/Fevereiro/Notas_Fiscais/Servi%C3%A7os/NFS_596357_2024_BRASOFTWARE_17c29.pdf" TargetMode="External"/><Relationship Id="rId93" Type="http://schemas.openxmlformats.org/officeDocument/2006/relationships/hyperlink" Target="https://www.mpam.mp.br/images/Transpar%C3%AAncia_2024/Fevereiro/Notas_Fiscais/Servi%C3%A7os/NFS_6072_2024_JF_81f80.pdf" TargetMode="External"/><Relationship Id="rId98" Type="http://schemas.openxmlformats.org/officeDocument/2006/relationships/hyperlink" Target="https://www.mpam.mp.br/images/4%C2%BA_TA_ao_CT_10-2020_-_MP-PGJ_0fe62.pdf" TargetMode="External"/><Relationship Id="rId121" Type="http://schemas.openxmlformats.org/officeDocument/2006/relationships/hyperlink" Target="https://www.mpam.mp.br/images/6_TA_ao_CT_N%C2%BA_035-2018_-_MP-PGJ_d6bfb.pdf" TargetMode="External"/><Relationship Id="rId142" Type="http://schemas.openxmlformats.org/officeDocument/2006/relationships/hyperlink" Target="https://www.mpam.mp.br/images/Transpar%C3%AAncia_2024/Fevereiro/Notas_Fiscais/Servi%C3%A7os/NF_615_2023_QUALY_b4830.pdf" TargetMode="External"/><Relationship Id="rId163" Type="http://schemas.openxmlformats.org/officeDocument/2006/relationships/hyperlink" Target="https://www.mpam.mp.br/images/Transpar%C3%AAncia_2024/Fevereiro/Notas_Fiscais/Servi%C3%A7os/NFS_17055_2024_SIDI_115f8.pdf" TargetMode="External"/><Relationship Id="rId3" Type="http://schemas.openxmlformats.org/officeDocument/2006/relationships/hyperlink" Target="https://www.mpam.mp.br/images/Contratos/2023/Aditivos/4%C2%BA_TA_ao_CT_02-2019_-_MP-PGJ_c76fb.pdf" TargetMode="External"/><Relationship Id="rId25" Type="http://schemas.openxmlformats.org/officeDocument/2006/relationships/hyperlink" Target="https://www.mpam.mp.br/images/Transpar%C3%AAncia_2024/Fevereiro/Notas_Fiscais/Servi%C3%A7os/FATURA_5783_2024_CERRADO_aecb2.pdf" TargetMode="External"/><Relationship Id="rId46" Type="http://schemas.openxmlformats.org/officeDocument/2006/relationships/hyperlink" Target="https://www.mpam.mp.br/images/1%C2%BA_TAP_a_CCT_n%C2%BA_6-2022_-_MP-PGJ_-_2022.016293_dcaac.pdf" TargetMode="External"/><Relationship Id="rId67" Type="http://schemas.openxmlformats.org/officeDocument/2006/relationships/hyperlink" Target="https://www.mpam.mp.br/images/Transpar%C3%AAncia_2024/Fevereiro/Notas_Fiscais/Servi%C3%A7os/NFS_604_2024_RIO_NEGRO_d14b9.pdf" TargetMode="External"/><Relationship Id="rId116" Type="http://schemas.openxmlformats.org/officeDocument/2006/relationships/hyperlink" Target="https://www.mpam.mp.br/images/6_TA_ao_CT_N%C2%BA_035-2018_-_MP-PGJ_d6bfb.pdf" TargetMode="External"/><Relationship Id="rId137" Type="http://schemas.openxmlformats.org/officeDocument/2006/relationships/hyperlink" Target="https://www.mpam.mp.br/images/CT_07-2023_-_MP-PGJ_fb5b5.pdf" TargetMode="External"/><Relationship Id="rId158" Type="http://schemas.openxmlformats.org/officeDocument/2006/relationships/hyperlink" Target="https://www.mpam.mp.br/images/1%C2%BA_TA_ao_CT_002-2020_-_MP-PGJ_47141.pdf" TargetMode="External"/><Relationship Id="rId20" Type="http://schemas.openxmlformats.org/officeDocument/2006/relationships/hyperlink" Target="https://www.mpam.mp.br/images/Transpar%C3%AAncia_2024/Fevereiro/Notas_Fiscais/Servi%C3%A7os/NFS_42_2024_ANDREA_51626.pdf" TargetMode="External"/><Relationship Id="rId41" Type="http://schemas.openxmlformats.org/officeDocument/2006/relationships/hyperlink" Target="https://www.mpam.mp.br/images/CCT_06-2022_-_MP-PGJ_b19f3.pdf" TargetMode="External"/><Relationship Id="rId62" Type="http://schemas.openxmlformats.org/officeDocument/2006/relationships/hyperlink" Target="https://www.mpam.mp.br/images/Transpar%C3%AAncia_2024/Fevereiro/Notas_Fiscais/Servi%C3%A7os/FATURA_220980120244_2024_COSAMA_AUTAZES_52a4b.pdf" TargetMode="External"/><Relationship Id="rId83" Type="http://schemas.openxmlformats.org/officeDocument/2006/relationships/hyperlink" Target="https://www.mpam.mp.br/images/1_TA_ao_CT_N%C2%BA_025-2022_-_MP-PGJ_17da9.pdf" TargetMode="External"/><Relationship Id="rId88" Type="http://schemas.openxmlformats.org/officeDocument/2006/relationships/hyperlink" Target="https://www.mpam.mp.br/images/CT_18-2023_-MP-PGJ_367f2.pdf" TargetMode="External"/><Relationship Id="rId111" Type="http://schemas.openxmlformats.org/officeDocument/2006/relationships/hyperlink" Target="https://www.mpam.mp.br/images/Transpar%C3%AAncia_2024/Fevereiro/Notas_Fiscais/Servi%C3%A7os/NFS_27010_2023_MN_bd239.pdf" TargetMode="External"/><Relationship Id="rId132" Type="http://schemas.openxmlformats.org/officeDocument/2006/relationships/hyperlink" Target="https://www.mpam.mp.br/images/Transpar%C3%AAncia_2024/Fevereiro/Notas_Fiscais/Servi%C3%A7os/FATURA_300039345762_2024_OI_d3d11.pdf" TargetMode="External"/><Relationship Id="rId153" Type="http://schemas.openxmlformats.org/officeDocument/2006/relationships/hyperlink" Target="https://www.mpam.mp.br/images/2%C2%BA_TA_ao_CT_013-2021_-_MP-PGJ_f9615.pdf" TargetMode="External"/><Relationship Id="rId15" Type="http://schemas.openxmlformats.org/officeDocument/2006/relationships/hyperlink" Target="https://www.mpam.mp.br/images/Transpar%C3%AAncia_2024/Fevereiro/Notas_Fiscais/Servi%C3%A7os/FATURA_76460930_2023_AMAZONAS_ENERGIA_0437a.pdf" TargetMode="External"/><Relationship Id="rId36" Type="http://schemas.openxmlformats.org/officeDocument/2006/relationships/hyperlink" Target="https://www.mpam.mp.br/images/CCT_06-2022_-_MP-PGJ_b19f3.pdf" TargetMode="External"/><Relationship Id="rId57" Type="http://schemas.openxmlformats.org/officeDocument/2006/relationships/hyperlink" Target="https://www.mpam.mp.br/images/Transpar%C3%AAncia_2024/Fevereiro/Notas_Fiscais/Servi%C3%A7os/NFS_521_2023_DAHORA_af042.pdf" TargetMode="External"/><Relationship Id="rId106" Type="http://schemas.openxmlformats.org/officeDocument/2006/relationships/hyperlink" Target="https://www.mpam.mp.br/images/Transpar%C3%AAncia_2024/Fevereiro/Notas_Fiscais/Servi%C3%A7os/FATURA_964347_2024_MANAUS_AMBIENTAL_f375e.pdf" TargetMode="External"/><Relationship Id="rId127" Type="http://schemas.openxmlformats.org/officeDocument/2006/relationships/hyperlink" Target="https://www.mpam.mp.br/images/Transpar%C3%AAncia_2024/Fevereiro/Notas_Fiscais/Servi%C3%A7os/FATURA_300039339095_2024_OI_c90ed.pdf" TargetMode="External"/><Relationship Id="rId10" Type="http://schemas.openxmlformats.org/officeDocument/2006/relationships/hyperlink" Target="https://www.mpam.mp.br/images/1%C2%BA_TAP_a_CT_n%C2%BA_02-2019_-_MP-PGJ_-_2021.013488_694e5.pdf" TargetMode="External"/><Relationship Id="rId31" Type="http://schemas.openxmlformats.org/officeDocument/2006/relationships/hyperlink" Target="https://www.mpam.mp.br/images/Transpar%C3%AAncia_2024/Fevereiro/Notas_Fiscais/Servi%C3%A7os/FATURA_172461220235_2023_COSAMA_CARAUARI_91119.pdf" TargetMode="External"/><Relationship Id="rId52" Type="http://schemas.openxmlformats.org/officeDocument/2006/relationships/hyperlink" Target="https://www.mpam.mp.br/images/Transpar%C3%AAncia_2024/Fevereiro/Notas_Fiscais/Servi%C3%A7os/NFS_838_2024_F_B_34e0f.pdf" TargetMode="External"/><Relationship Id="rId73" Type="http://schemas.openxmlformats.org/officeDocument/2006/relationships/hyperlink" Target="https://www.mpam.mp.br/images/Transpar%C3%AAncia_2024/Fevereiro/Notas_Fiscais/Servi%C3%A7os/NFS_41_2024_ANDREA_0c148.pdf" TargetMode="External"/><Relationship Id="rId78" Type="http://schemas.openxmlformats.org/officeDocument/2006/relationships/hyperlink" Target="https://www.mpam.mp.br/images/CT_35-2023_-_MP-PGJ_9101e.pdf" TargetMode="External"/><Relationship Id="rId94" Type="http://schemas.openxmlformats.org/officeDocument/2006/relationships/hyperlink" Target="https://www.mpam.mp.br/images/Transpar%C3%AAncia_2024/Fevereiro/Notas_Fiscais/Servi%C3%A7os/NFS_6072_2024_JF_81f80.pdf" TargetMode="External"/><Relationship Id="rId99" Type="http://schemas.openxmlformats.org/officeDocument/2006/relationships/hyperlink" Target="https://www.mpam.mp.br/images/4%C2%BA_TA_ao_CT_10-2020_-_MP-PGJ_0fe62.pdf" TargetMode="External"/><Relationship Id="rId101" Type="http://schemas.openxmlformats.org/officeDocument/2006/relationships/hyperlink" Target="https://www.mpam.mp.br/images/CT_07-2023_-_MP-PGJ_fb5b5.pdf" TargetMode="External"/><Relationship Id="rId122" Type="http://schemas.openxmlformats.org/officeDocument/2006/relationships/hyperlink" Target="https://www.mpam.mp.br/images/6_TA_ao_CT_N%C2%BA_035-2018_-_MP-PGJ_d6bfb.pdf" TargetMode="External"/><Relationship Id="rId143" Type="http://schemas.openxmlformats.org/officeDocument/2006/relationships/hyperlink" Target="https://www.mpam.mp.br/images/Transpar%C3%AAncia_2024/Fevereiro/Notas_Fiscais/Servi%C3%A7os/NF_619_2023_QUALY_f0bf8.pdf" TargetMode="External"/><Relationship Id="rId148" Type="http://schemas.openxmlformats.org/officeDocument/2006/relationships/hyperlink" Target="https://www.mpam.mp.br/images/Transpar%C3%AAncia_2024/Fevereiro/Notas_Fiscais/Servi%C3%A7os/FATURA_239742112_2024_SAAE_ITA_52a14.pdf" TargetMode="External"/><Relationship Id="rId164" Type="http://schemas.openxmlformats.org/officeDocument/2006/relationships/hyperlink" Target="https://www.mpam.mp.br/images/2_TA_ao_CT_N%C2%BA_019-2021_135c3.pdf" TargetMode="External"/><Relationship Id="rId169" Type="http://schemas.openxmlformats.org/officeDocument/2006/relationships/hyperlink" Target="https://www.mpam.mp.br/images/4%C2%BA_TA_ao_CT_015-2020_-_MP-PGJ_91a1e.pdf" TargetMode="External"/><Relationship Id="rId4" Type="http://schemas.openxmlformats.org/officeDocument/2006/relationships/hyperlink" Target="https://www.mpam.mp.br/images/Contratos/2023/Aditivos/4%C2%BA_TA_ao_CT_02-2019_-_MP-PGJ_c76fb.pdf" TargetMode="External"/><Relationship Id="rId9" Type="http://schemas.openxmlformats.org/officeDocument/2006/relationships/hyperlink" Target="https://www.mpam.mp.br/images/1%C2%BA_TAP_a_TCS_n%C2%BA_10-2021_-_MP-PGJ_-_2021.007091_ec916.pdf" TargetMode="External"/><Relationship Id="rId26" Type="http://schemas.openxmlformats.org/officeDocument/2006/relationships/hyperlink" Target="https://www.mpam.mp.br/images/Transpar%C3%AAncia_2024/Fevereiro/Notas_Fiscais/Servi%C3%A7os/FATURA_5783_2024_CERRADO_aecb2.pdf" TargetMode="External"/><Relationship Id="rId47" Type="http://schemas.openxmlformats.org/officeDocument/2006/relationships/hyperlink" Target="https://www.mpam.mp.br/images/Transpar%C3%AAncia_2024/Fevereiro/Notas_Fiscais/Servi%C3%A7os/NFS_515_2023_DAHORA_35fe3.pdf" TargetMode="External"/><Relationship Id="rId68" Type="http://schemas.openxmlformats.org/officeDocument/2006/relationships/hyperlink" Target="https://www.mpam.mp.br/images/Transpar%C3%AAncia_2024/Fevereiro/Notas_Fiscais/Servi%C3%A7os/FATURA_290872716194_2023_CLARO_15299.pdf" TargetMode="External"/><Relationship Id="rId89" Type="http://schemas.openxmlformats.org/officeDocument/2006/relationships/hyperlink" Target="https://www.mpam.mp.br/images/Transpar%C3%AAncia_2024/Fevereiro/Notas_Fiscais/Servi%C3%A7os/NFS_21430_2024_GIBBOR_4755e.pdf" TargetMode="External"/><Relationship Id="rId112" Type="http://schemas.openxmlformats.org/officeDocument/2006/relationships/hyperlink" Target="https://www.mpam.mp.br/images/CT_15-2023_-_MP-PGJ_777a8.pdf" TargetMode="External"/><Relationship Id="rId133" Type="http://schemas.openxmlformats.org/officeDocument/2006/relationships/hyperlink" Target="https://www.mpam.mp.br/images/Transpar%C3%AAncia_2024/Fevereiro/Notas_Fiscais/Servi%C3%A7os/FATURA_300039344382_2024_OI_d0c04.pdf" TargetMode="External"/><Relationship Id="rId154" Type="http://schemas.openxmlformats.org/officeDocument/2006/relationships/hyperlink" Target="https://www.mpam.mp.br/images/2%C2%BA_TA_ao_CT_013-2021_-_MP-PGJ_f9615.pdf" TargetMode="External"/><Relationship Id="rId16" Type="http://schemas.openxmlformats.org/officeDocument/2006/relationships/hyperlink" Target="https://www.mpam.mp.br/images/Transpar%C3%AAncia_2024/Fevereiro/Notas_Fiscais/Servi%C3%A7os/FATURA_869937-12_2023_AMAZONAS_ENERGIA_284fa.pdf" TargetMode="External"/><Relationship Id="rId37" Type="http://schemas.openxmlformats.org/officeDocument/2006/relationships/hyperlink" Target="https://www.mpam.mp.br/images/CCT_06-2022_-_MP-PGJ_b19f3.pdf" TargetMode="External"/><Relationship Id="rId58" Type="http://schemas.openxmlformats.org/officeDocument/2006/relationships/hyperlink" Target="https://www.mpam.mp.br/images/Transpar%C3%AAncia_2024/Fevereiro/Notas_Fiscais/Servi%C3%A7os/NFS_528_2023_DAHORA_cf4f5.pdf" TargetMode="External"/><Relationship Id="rId79" Type="http://schemas.openxmlformats.org/officeDocument/2006/relationships/hyperlink" Target="https://www.mpam.mp.br/images/4%C2%BA_TAP_a_CESS%C3%83O_ONEROSA_N%C2%BA_01-2021_-_MP-PGJ_-_2022.008949_584c8.pdf" TargetMode="External"/><Relationship Id="rId102" Type="http://schemas.openxmlformats.org/officeDocument/2006/relationships/hyperlink" Target="https://www.mpam.mp.br/images/Transpar%C3%AAncia_2024/Fevereiro/Notas_Fiscais/Servi%C3%A7os/NFS_36363_2023_LOGIC_75f2e.pdf" TargetMode="External"/><Relationship Id="rId123" Type="http://schemas.openxmlformats.org/officeDocument/2006/relationships/hyperlink" Target="https://www.mpam.mp.br/images/1%C2%BA_TAP_a_CT_n%C2%BA_32-2021_-_MP-PGJ_-_2022.013020_cc048.pdf" TargetMode="External"/><Relationship Id="rId144" Type="http://schemas.openxmlformats.org/officeDocument/2006/relationships/hyperlink" Target="https://www.mpam.mp.br/images/1%C2%BA_TAP_a_CCT_n%C2%BA_05-2022_-_MP-PGJ_-_2022.015927_31e5f.pdf" TargetMode="External"/><Relationship Id="rId90" Type="http://schemas.openxmlformats.org/officeDocument/2006/relationships/hyperlink" Target="https://www.mpam.mp.br/images/Transpar%C3%AAncia_2024/Fevereiro/Notas_Fiscais/Servi%C3%A7os/NFS_21213_2024_GIBBOR_63cf8.pdf" TargetMode="External"/><Relationship Id="rId165" Type="http://schemas.openxmlformats.org/officeDocument/2006/relationships/hyperlink" Target="https://www.mpam.mp.br/images/2_TA_ao_CT_N%C2%BA_019-2021_135c3.pdf" TargetMode="External"/><Relationship Id="rId27" Type="http://schemas.openxmlformats.org/officeDocument/2006/relationships/hyperlink" Target="https://www.mpam.mp.br/images/1_TA_ao_CT_N%C2%BA_019-2023_-_MP-PGJ_34738.pdf" TargetMode="External"/><Relationship Id="rId48" Type="http://schemas.openxmlformats.org/officeDocument/2006/relationships/hyperlink" Target="https://www.mpam.mp.br/images/Transpar%C3%AAncia_2024/Fevereiro/Notas_Fiscais/Servi%C3%A7os/NFS_1153_2023_EFICAZ_6acc9.pdf" TargetMode="External"/><Relationship Id="rId69" Type="http://schemas.openxmlformats.org/officeDocument/2006/relationships/hyperlink" Target="https://www.mpam.mp.br/images/Transpar%C3%AAncia_2024/Fevereiro/Notas_Fiscais/Servi%C3%A7os/FATURA_5558_2024_CERRADO_7d790.pdf" TargetMode="External"/><Relationship Id="rId113" Type="http://schemas.openxmlformats.org/officeDocument/2006/relationships/hyperlink" Target="https://www.mpam.mp.br/images/Transpar%C3%AAncia_2024/Fevereiro/Notas_Fiscais/Servi%C3%A7os/NFS_17263_2024_MODULO_2ca81.pdf" TargetMode="External"/><Relationship Id="rId134" Type="http://schemas.openxmlformats.org/officeDocument/2006/relationships/hyperlink" Target="https://www.mpam.mp.br/images/Transpar%C3%AAncia_2024/Fevereiro/Notas_Fiscais/Servi%C3%A7os/NFS_791639_2024_PONTOMAIS_4a8d5.pdf" TargetMode="External"/><Relationship Id="rId80" Type="http://schemas.openxmlformats.org/officeDocument/2006/relationships/hyperlink" Target="https://www.mpam.mp.br/images/4%C2%BA_TAP_a_CESS%C3%83O_ONEROSA_N%C2%BA_01-2021_-_MP-PGJ_-_2022.008949_584c8.pdf" TargetMode="External"/><Relationship Id="rId155" Type="http://schemas.openxmlformats.org/officeDocument/2006/relationships/hyperlink" Target="https://www.mpam.mp.br/images/3_TA_ao_CT_N%C2%BA_022-2021_-_MP-PGJ_3d457.pdf" TargetMode="External"/><Relationship Id="rId17" Type="http://schemas.openxmlformats.org/officeDocument/2006/relationships/hyperlink" Target="https://www.mpam.mp.br/images/Transpar%C3%AAncia_2024/Fevereiro/Notas_Fiscais/Servi%C3%A7os/FATURA_83087735_2024_AMAZONAS_ENERGIA_d9710.pdf" TargetMode="External"/><Relationship Id="rId38" Type="http://schemas.openxmlformats.org/officeDocument/2006/relationships/hyperlink" Target="https://www.mpam.mp.br/images/CCT_06-2022_-_MP-PGJ_b19f3.pdf" TargetMode="External"/><Relationship Id="rId59" Type="http://schemas.openxmlformats.org/officeDocument/2006/relationships/hyperlink" Target="https://www.mpam.mp.br/images/Transpar%C3%AAncia_2024/Fevereiro/Notas_Fiscais/Servi%C3%A7os/NFS_523_2023_DAHORA_c03fa.pdf" TargetMode="External"/><Relationship Id="rId103" Type="http://schemas.openxmlformats.org/officeDocument/2006/relationships/hyperlink" Target="https://www.mpam.mp.br/images/Transpar%C3%AAncia_2024/Fevereiro/Notas_Fiscais/Servi%C3%A7os/NFS_38441_2024_LOGIC_eed33.pdf" TargetMode="External"/><Relationship Id="rId124" Type="http://schemas.openxmlformats.org/officeDocument/2006/relationships/hyperlink" Target="https://www.mpam.mp.br/images/1%C2%BA_TAP_a_CT_n%C2%BA_32-2021_-_MP-PGJ_-_2022.013020_cc048.pdf" TargetMode="External"/><Relationship Id="rId70" Type="http://schemas.openxmlformats.org/officeDocument/2006/relationships/hyperlink" Target="https://www.mpam.mp.br/images/Transpar%C3%AAncia_2024/Fevereiro/Notas_Fiscais/Servi%C3%A7os/NFS_650_2023_CASA_NOVA_f1941.pdf" TargetMode="External"/><Relationship Id="rId91" Type="http://schemas.openxmlformats.org/officeDocument/2006/relationships/hyperlink" Target="https://www.mpam.mp.br/images/Transpar%C3%AAncia_2024/Fevereiro/Notas_Fiscais/Servi%C3%A7os/NFS_73_2024_J_GOMES_c375b.pdf" TargetMode="External"/><Relationship Id="rId145" Type="http://schemas.openxmlformats.org/officeDocument/2006/relationships/hyperlink" Target="https://www.mpam.mp.br/images/1%C2%BA_TAP_a_CCT_n%C2%BA_05-2022_-_MP-PGJ_-_2022.015927_31e5f.pdf" TargetMode="External"/><Relationship Id="rId166" Type="http://schemas.openxmlformats.org/officeDocument/2006/relationships/hyperlink" Target="https://www.mpam.mp.br/images/Transpar%C3%AAncia_2024/Fevereiro/Notas_Fiscais/Servi%C3%A7os/NFS_614748_2023_SOFTPLAN_c58d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3DB26-9374-4F04-A33D-41436C0DC373}">
  <sheetPr>
    <pageSetUpPr fitToPage="1"/>
  </sheetPr>
  <dimension ref="A1:M201"/>
  <sheetViews>
    <sheetView tabSelected="1" zoomScale="85" zoomScaleNormal="85" zoomScaleSheetLayoutView="80" workbookViewId="0">
      <selection activeCell="I1" sqref="H1:I1048576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style="2" customWidth="1"/>
    <col min="6" max="6" width="18.7109375" style="3" customWidth="1"/>
    <col min="7" max="7" width="17.14062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1.5703125" customWidth="1"/>
    <col min="13" max="13" width="19" customWidth="1"/>
    <col min="14" max="14" width="14.42578125" customWidth="1"/>
    <col min="16" max="16" width="10.85546875" bestFit="1" customWidth="1"/>
    <col min="17" max="17" width="10.5703125" bestFit="1" customWidth="1"/>
  </cols>
  <sheetData>
    <row r="1" spans="1:13" ht="77.099999999999994" customHeight="1">
      <c r="C1" s="1"/>
      <c r="D1" s="1"/>
      <c r="G1" s="4"/>
      <c r="H1" s="4"/>
      <c r="I1" s="4"/>
      <c r="J1" s="1"/>
    </row>
    <row r="2" spans="1:13" ht="18" customHeight="1">
      <c r="A2" s="5" t="str">
        <f>[1]Bens!A2</f>
        <v>FEVEREIRO/2024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 customHeight="1">
      <c r="A3" s="6" t="s">
        <v>0</v>
      </c>
      <c r="B3" s="6"/>
      <c r="C3" s="6"/>
      <c r="D3" s="6"/>
      <c r="E3" s="6"/>
      <c r="G3" s="4"/>
      <c r="H3" s="4"/>
      <c r="I3" s="4"/>
      <c r="J3" s="1"/>
    </row>
    <row r="4" spans="1:13" ht="15" customHeight="1"/>
    <row r="5" spans="1:13" ht="18" customHeight="1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ht="31.5" customHeight="1">
      <c r="A6" s="8" t="s">
        <v>2</v>
      </c>
      <c r="B6" s="8" t="s">
        <v>3</v>
      </c>
      <c r="C6" s="9" t="s">
        <v>4</v>
      </c>
      <c r="D6" s="9" t="s">
        <v>5</v>
      </c>
      <c r="E6" s="8" t="s">
        <v>6</v>
      </c>
      <c r="F6" s="8" t="s">
        <v>7</v>
      </c>
      <c r="G6" s="8" t="s">
        <v>8</v>
      </c>
      <c r="H6" s="10" t="s">
        <v>9</v>
      </c>
      <c r="I6" s="10" t="s">
        <v>10</v>
      </c>
      <c r="J6" s="9" t="s">
        <v>11</v>
      </c>
      <c r="K6" s="9" t="s">
        <v>12</v>
      </c>
      <c r="L6" s="9" t="s">
        <v>13</v>
      </c>
      <c r="M6" s="9" t="s">
        <v>14</v>
      </c>
    </row>
    <row r="7" spans="1:13" s="20" customFormat="1" ht="120">
      <c r="A7" s="11" t="s">
        <v>15</v>
      </c>
      <c r="B7" s="12">
        <v>1</v>
      </c>
      <c r="C7" s="12">
        <v>11379887000197</v>
      </c>
      <c r="D7" s="13" t="s">
        <v>16</v>
      </c>
      <c r="E7" s="14" t="s">
        <v>17</v>
      </c>
      <c r="F7" s="15" t="s">
        <v>18</v>
      </c>
      <c r="G7" s="16">
        <v>45328</v>
      </c>
      <c r="H7" s="17" t="s">
        <v>19</v>
      </c>
      <c r="I7" s="18">
        <v>1854.95</v>
      </c>
      <c r="J7" s="19">
        <v>45330</v>
      </c>
      <c r="K7" s="13" t="s">
        <v>20</v>
      </c>
      <c r="L7" s="18">
        <v>1854.95</v>
      </c>
      <c r="M7" s="17" t="s">
        <v>21</v>
      </c>
    </row>
    <row r="8" spans="1:13" s="20" customFormat="1" ht="90">
      <c r="A8" s="11" t="s">
        <v>15</v>
      </c>
      <c r="B8" s="12">
        <v>2</v>
      </c>
      <c r="C8" s="12">
        <v>33608308000173</v>
      </c>
      <c r="D8" s="13" t="s">
        <v>22</v>
      </c>
      <c r="E8" s="14" t="s">
        <v>23</v>
      </c>
      <c r="F8" s="15" t="s">
        <v>24</v>
      </c>
      <c r="G8" s="16">
        <v>45328</v>
      </c>
      <c r="H8" s="17" t="s">
        <v>25</v>
      </c>
      <c r="I8" s="18">
        <v>144.04</v>
      </c>
      <c r="J8" s="19">
        <v>45330</v>
      </c>
      <c r="K8" s="13" t="s">
        <v>20</v>
      </c>
      <c r="L8" s="18">
        <v>144.04</v>
      </c>
      <c r="M8" s="17" t="s">
        <v>26</v>
      </c>
    </row>
    <row r="9" spans="1:13" s="20" customFormat="1" ht="165">
      <c r="A9" s="11" t="s">
        <v>15</v>
      </c>
      <c r="B9" s="12">
        <v>3</v>
      </c>
      <c r="C9" s="12">
        <v>2341467000120</v>
      </c>
      <c r="D9" s="13" t="s">
        <v>27</v>
      </c>
      <c r="E9" s="14" t="s">
        <v>28</v>
      </c>
      <c r="F9" s="21" t="s">
        <v>29</v>
      </c>
      <c r="G9" s="16">
        <v>45328</v>
      </c>
      <c r="H9" s="17" t="s">
        <v>30</v>
      </c>
      <c r="I9" s="18">
        <v>12209.53</v>
      </c>
      <c r="J9" s="19">
        <v>45330</v>
      </c>
      <c r="K9" s="13" t="s">
        <v>20</v>
      </c>
      <c r="L9" s="22">
        <f>11843.23+366.3</f>
        <v>12209.529999999999</v>
      </c>
      <c r="M9" s="17" t="s">
        <v>31</v>
      </c>
    </row>
    <row r="10" spans="1:13" s="20" customFormat="1" ht="135">
      <c r="A10" s="11" t="s">
        <v>15</v>
      </c>
      <c r="B10" s="12">
        <v>4</v>
      </c>
      <c r="C10" s="12">
        <v>4301769000109</v>
      </c>
      <c r="D10" s="13" t="s">
        <v>32</v>
      </c>
      <c r="E10" s="14" t="s">
        <v>33</v>
      </c>
      <c r="F10" s="21" t="s">
        <v>34</v>
      </c>
      <c r="G10" s="16">
        <v>45328</v>
      </c>
      <c r="H10" s="17" t="s">
        <v>35</v>
      </c>
      <c r="I10" s="22">
        <v>1937.51</v>
      </c>
      <c r="J10" s="19">
        <v>45330</v>
      </c>
      <c r="K10" s="13" t="s">
        <v>20</v>
      </c>
      <c r="L10" s="22">
        <v>1937.51</v>
      </c>
      <c r="M10" s="17" t="s">
        <v>36</v>
      </c>
    </row>
    <row r="11" spans="1:13" s="20" customFormat="1" ht="135">
      <c r="A11" s="11" t="s">
        <v>15</v>
      </c>
      <c r="B11" s="12">
        <v>5</v>
      </c>
      <c r="C11" s="12">
        <v>4301769000109</v>
      </c>
      <c r="D11" s="13" t="s">
        <v>32</v>
      </c>
      <c r="E11" s="14" t="s">
        <v>37</v>
      </c>
      <c r="F11" s="21" t="s">
        <v>34</v>
      </c>
      <c r="G11" s="16">
        <v>45328</v>
      </c>
      <c r="H11" s="17" t="s">
        <v>38</v>
      </c>
      <c r="I11" s="22">
        <v>3577.06</v>
      </c>
      <c r="J11" s="19">
        <v>45330</v>
      </c>
      <c r="K11" s="13" t="s">
        <v>20</v>
      </c>
      <c r="L11" s="22">
        <v>3577.06</v>
      </c>
      <c r="M11" s="17" t="s">
        <v>36</v>
      </c>
    </row>
    <row r="12" spans="1:13" s="20" customFormat="1" ht="105">
      <c r="A12" s="11" t="s">
        <v>15</v>
      </c>
      <c r="B12" s="12">
        <v>6</v>
      </c>
      <c r="C12" s="12">
        <v>11699529000161</v>
      </c>
      <c r="D12" s="13" t="s">
        <v>39</v>
      </c>
      <c r="E12" s="23" t="s">
        <v>40</v>
      </c>
      <c r="F12" s="15" t="s">
        <v>41</v>
      </c>
      <c r="G12" s="16">
        <v>45328</v>
      </c>
      <c r="H12" s="17" t="s">
        <v>42</v>
      </c>
      <c r="I12" s="18">
        <v>22000</v>
      </c>
      <c r="J12" s="19">
        <v>45330</v>
      </c>
      <c r="K12" s="13" t="s">
        <v>20</v>
      </c>
      <c r="L12" s="18">
        <v>22000</v>
      </c>
      <c r="M12" s="17" t="s">
        <v>43</v>
      </c>
    </row>
    <row r="13" spans="1:13" s="20" customFormat="1" ht="150">
      <c r="A13" s="11" t="s">
        <v>15</v>
      </c>
      <c r="B13" s="12">
        <v>7</v>
      </c>
      <c r="C13" s="12">
        <v>2341467000120</v>
      </c>
      <c r="D13" s="13" t="s">
        <v>27</v>
      </c>
      <c r="E13" s="14" t="s">
        <v>44</v>
      </c>
      <c r="F13" s="21" t="s">
        <v>45</v>
      </c>
      <c r="G13" s="16">
        <v>45328</v>
      </c>
      <c r="H13" s="17" t="s">
        <v>46</v>
      </c>
      <c r="I13" s="18">
        <v>42774.37</v>
      </c>
      <c r="J13" s="19">
        <v>45330</v>
      </c>
      <c r="K13" s="13" t="s">
        <v>20</v>
      </c>
      <c r="L13" s="22">
        <f>42261.98+512.39</f>
        <v>42774.37</v>
      </c>
      <c r="M13" s="17" t="s">
        <v>47</v>
      </c>
    </row>
    <row r="14" spans="1:13" s="20" customFormat="1" ht="150">
      <c r="A14" s="11" t="s">
        <v>15</v>
      </c>
      <c r="B14" s="12">
        <v>8</v>
      </c>
      <c r="C14" s="12">
        <v>4406195000125</v>
      </c>
      <c r="D14" s="13" t="s">
        <v>48</v>
      </c>
      <c r="E14" s="14" t="s">
        <v>49</v>
      </c>
      <c r="F14" s="21" t="s">
        <v>50</v>
      </c>
      <c r="G14" s="16">
        <v>45328</v>
      </c>
      <c r="H14" s="17" t="s">
        <v>51</v>
      </c>
      <c r="I14" s="18">
        <v>378.86</v>
      </c>
      <c r="J14" s="19">
        <v>45330</v>
      </c>
      <c r="K14" s="13" t="s">
        <v>20</v>
      </c>
      <c r="L14" s="22">
        <f>360.67+18.19</f>
        <v>378.86</v>
      </c>
      <c r="M14" s="17" t="s">
        <v>52</v>
      </c>
    </row>
    <row r="15" spans="1:13" s="20" customFormat="1" ht="150">
      <c r="A15" s="11" t="s">
        <v>15</v>
      </c>
      <c r="B15" s="12">
        <v>9</v>
      </c>
      <c r="C15" s="12">
        <v>4406195000125</v>
      </c>
      <c r="D15" s="13" t="s">
        <v>48</v>
      </c>
      <c r="E15" s="14" t="s">
        <v>53</v>
      </c>
      <c r="F15" s="21" t="s">
        <v>54</v>
      </c>
      <c r="G15" s="16">
        <v>45328</v>
      </c>
      <c r="H15" s="17" t="s">
        <v>55</v>
      </c>
      <c r="I15" s="18">
        <v>105.72</v>
      </c>
      <c r="J15" s="19">
        <v>45330</v>
      </c>
      <c r="K15" s="13" t="s">
        <v>20</v>
      </c>
      <c r="L15" s="22">
        <f>100.65+5.07</f>
        <v>105.72</v>
      </c>
      <c r="M15" s="17" t="s">
        <v>52</v>
      </c>
    </row>
    <row r="16" spans="1:13" s="20" customFormat="1" ht="150">
      <c r="A16" s="11" t="s">
        <v>15</v>
      </c>
      <c r="B16" s="12">
        <v>10</v>
      </c>
      <c r="C16" s="12">
        <v>4406195000125</v>
      </c>
      <c r="D16" s="13" t="s">
        <v>48</v>
      </c>
      <c r="E16" s="14" t="s">
        <v>56</v>
      </c>
      <c r="F16" s="21" t="s">
        <v>57</v>
      </c>
      <c r="G16" s="16">
        <v>45328</v>
      </c>
      <c r="H16" s="17" t="s">
        <v>58</v>
      </c>
      <c r="I16" s="18">
        <v>319.5</v>
      </c>
      <c r="J16" s="19">
        <v>45330</v>
      </c>
      <c r="K16" s="13" t="s">
        <v>20</v>
      </c>
      <c r="L16" s="22">
        <f>304.16+15.34</f>
        <v>319.5</v>
      </c>
      <c r="M16" s="17" t="s">
        <v>52</v>
      </c>
    </row>
    <row r="17" spans="1:13" s="20" customFormat="1" ht="150">
      <c r="A17" s="11" t="s">
        <v>15</v>
      </c>
      <c r="B17" s="12">
        <v>11</v>
      </c>
      <c r="C17" s="12">
        <v>4406195000125</v>
      </c>
      <c r="D17" s="13" t="s">
        <v>48</v>
      </c>
      <c r="E17" s="14" t="s">
        <v>59</v>
      </c>
      <c r="F17" s="21" t="s">
        <v>60</v>
      </c>
      <c r="G17" s="16">
        <v>45328</v>
      </c>
      <c r="H17" s="17" t="s">
        <v>61</v>
      </c>
      <c r="I17" s="18">
        <v>105.72</v>
      </c>
      <c r="J17" s="19">
        <v>45330</v>
      </c>
      <c r="K17" s="13" t="s">
        <v>20</v>
      </c>
      <c r="L17" s="22">
        <f>100.65+5.07</f>
        <v>105.72</v>
      </c>
      <c r="M17" s="17" t="s">
        <v>52</v>
      </c>
    </row>
    <row r="18" spans="1:13" s="20" customFormat="1" ht="165">
      <c r="A18" s="11" t="s">
        <v>15</v>
      </c>
      <c r="B18" s="12">
        <v>12</v>
      </c>
      <c r="C18" s="12">
        <v>4406195000125</v>
      </c>
      <c r="D18" s="13" t="s">
        <v>48</v>
      </c>
      <c r="E18" s="14" t="s">
        <v>62</v>
      </c>
      <c r="F18" s="21" t="s">
        <v>63</v>
      </c>
      <c r="G18" s="16">
        <v>45328</v>
      </c>
      <c r="H18" s="17" t="s">
        <v>64</v>
      </c>
      <c r="I18" s="18">
        <v>56.47</v>
      </c>
      <c r="J18" s="19">
        <v>45330</v>
      </c>
      <c r="K18" s="13" t="s">
        <v>20</v>
      </c>
      <c r="L18" s="22">
        <f>46.83+9.64</f>
        <v>56.47</v>
      </c>
      <c r="M18" s="17" t="s">
        <v>52</v>
      </c>
    </row>
    <row r="19" spans="1:13" s="20" customFormat="1" ht="165">
      <c r="A19" s="11" t="s">
        <v>15</v>
      </c>
      <c r="B19" s="12">
        <v>13</v>
      </c>
      <c r="C19" s="12">
        <v>4406195000125</v>
      </c>
      <c r="D19" s="13" t="s">
        <v>48</v>
      </c>
      <c r="E19" s="14" t="s">
        <v>65</v>
      </c>
      <c r="F19" s="21" t="s">
        <v>63</v>
      </c>
      <c r="G19" s="16">
        <v>45328</v>
      </c>
      <c r="H19" s="17" t="s">
        <v>66</v>
      </c>
      <c r="I19" s="18">
        <v>144.28</v>
      </c>
      <c r="J19" s="19">
        <v>45330</v>
      </c>
      <c r="K19" s="13" t="s">
        <v>20</v>
      </c>
      <c r="L19" s="18">
        <v>144.28</v>
      </c>
      <c r="M19" s="17" t="s">
        <v>52</v>
      </c>
    </row>
    <row r="20" spans="1:13" s="20" customFormat="1" ht="120">
      <c r="A20" s="11" t="s">
        <v>15</v>
      </c>
      <c r="B20" s="12">
        <v>14</v>
      </c>
      <c r="C20" s="12">
        <v>2341467000120</v>
      </c>
      <c r="D20" s="13" t="s">
        <v>27</v>
      </c>
      <c r="E20" s="14" t="s">
        <v>67</v>
      </c>
      <c r="F20" s="21" t="s">
        <v>68</v>
      </c>
      <c r="G20" s="16">
        <v>45328</v>
      </c>
      <c r="H20" s="17" t="s">
        <v>69</v>
      </c>
      <c r="I20" s="18">
        <v>52916.94</v>
      </c>
      <c r="J20" s="19">
        <v>45330</v>
      </c>
      <c r="K20" s="13" t="s">
        <v>20</v>
      </c>
      <c r="L20" s="22">
        <f>1245.56+51671.38</f>
        <v>52916.939999999995</v>
      </c>
      <c r="M20" s="17" t="s">
        <v>70</v>
      </c>
    </row>
    <row r="21" spans="1:13" s="20" customFormat="1" ht="135">
      <c r="A21" s="11" t="s">
        <v>15</v>
      </c>
      <c r="B21" s="12">
        <v>15</v>
      </c>
      <c r="C21" s="12">
        <v>2341467000120</v>
      </c>
      <c r="D21" s="13" t="s">
        <v>27</v>
      </c>
      <c r="E21" s="14" t="s">
        <v>71</v>
      </c>
      <c r="F21" s="21" t="s">
        <v>72</v>
      </c>
      <c r="G21" s="16">
        <v>45328</v>
      </c>
      <c r="H21" s="17" t="s">
        <v>73</v>
      </c>
      <c r="I21" s="18">
        <v>34543.06</v>
      </c>
      <c r="J21" s="19">
        <v>45330</v>
      </c>
      <c r="K21" s="13" t="s">
        <v>20</v>
      </c>
      <c r="L21" s="22">
        <f>33872.12+670.94</f>
        <v>34543.060000000005</v>
      </c>
      <c r="M21" s="17" t="s">
        <v>70</v>
      </c>
    </row>
    <row r="22" spans="1:13" s="20" customFormat="1" ht="120">
      <c r="A22" s="11" t="s">
        <v>15</v>
      </c>
      <c r="B22" s="12">
        <v>16</v>
      </c>
      <c r="C22" s="12">
        <v>3264927000127</v>
      </c>
      <c r="D22" s="13" t="s">
        <v>74</v>
      </c>
      <c r="E22" s="14" t="s">
        <v>75</v>
      </c>
      <c r="F22" s="15" t="s">
        <v>76</v>
      </c>
      <c r="G22" s="16">
        <v>45329</v>
      </c>
      <c r="H22" s="17" t="s">
        <v>77</v>
      </c>
      <c r="I22" s="18">
        <v>3383.61</v>
      </c>
      <c r="J22" s="19">
        <v>45331</v>
      </c>
      <c r="K22" s="13" t="s">
        <v>20</v>
      </c>
      <c r="L22" s="22">
        <f>162.43+3221.18</f>
        <v>3383.6099999999997</v>
      </c>
      <c r="M22" s="17" t="s">
        <v>78</v>
      </c>
    </row>
    <row r="23" spans="1:13" s="20" customFormat="1" ht="150">
      <c r="A23" s="11" t="s">
        <v>15</v>
      </c>
      <c r="B23" s="12">
        <v>17</v>
      </c>
      <c r="C23" s="12">
        <v>29118694000148</v>
      </c>
      <c r="D23" s="13" t="s">
        <v>79</v>
      </c>
      <c r="E23" s="23" t="s">
        <v>80</v>
      </c>
      <c r="F23" s="15" t="s">
        <v>81</v>
      </c>
      <c r="G23" s="16">
        <v>45329</v>
      </c>
      <c r="H23" s="17" t="s">
        <v>82</v>
      </c>
      <c r="I23" s="18">
        <v>3500</v>
      </c>
      <c r="J23" s="19">
        <v>45331</v>
      </c>
      <c r="K23" s="13" t="s">
        <v>20</v>
      </c>
      <c r="L23" s="22">
        <f>3430+70</f>
        <v>3500</v>
      </c>
      <c r="M23" s="17" t="s">
        <v>83</v>
      </c>
    </row>
    <row r="24" spans="1:13" s="20" customFormat="1" ht="165">
      <c r="A24" s="11" t="s">
        <v>15</v>
      </c>
      <c r="B24" s="12">
        <v>18</v>
      </c>
      <c r="C24" s="12">
        <v>2341467000120</v>
      </c>
      <c r="D24" s="13" t="s">
        <v>27</v>
      </c>
      <c r="E24" s="14" t="s">
        <v>84</v>
      </c>
      <c r="F24" s="21" t="s">
        <v>85</v>
      </c>
      <c r="G24" s="16">
        <v>45330</v>
      </c>
      <c r="H24" s="17" t="s">
        <v>86</v>
      </c>
      <c r="I24" s="18">
        <v>73089.55</v>
      </c>
      <c r="J24" s="19">
        <v>45331</v>
      </c>
      <c r="K24" s="13" t="s">
        <v>20</v>
      </c>
      <c r="L24" s="22">
        <f>71345.5+1744.05</f>
        <v>73089.55</v>
      </c>
      <c r="M24" s="17" t="s">
        <v>87</v>
      </c>
    </row>
    <row r="25" spans="1:13" s="20" customFormat="1" ht="120">
      <c r="A25" s="11" t="s">
        <v>15</v>
      </c>
      <c r="B25" s="12">
        <v>19</v>
      </c>
      <c r="C25" s="12">
        <v>12891300000197</v>
      </c>
      <c r="D25" s="13" t="s">
        <v>88</v>
      </c>
      <c r="E25" s="14" t="s">
        <v>89</v>
      </c>
      <c r="F25" s="15" t="s">
        <v>90</v>
      </c>
      <c r="G25" s="16">
        <v>45330</v>
      </c>
      <c r="H25" s="17" t="s">
        <v>91</v>
      </c>
      <c r="I25" s="18">
        <v>3300</v>
      </c>
      <c r="J25" s="19">
        <v>45337</v>
      </c>
      <c r="K25" s="13" t="s">
        <v>20</v>
      </c>
      <c r="L25" s="22">
        <f>39.6+165+3095.4</f>
        <v>3300</v>
      </c>
      <c r="M25" s="17" t="s">
        <v>92</v>
      </c>
    </row>
    <row r="26" spans="1:13" s="20" customFormat="1" ht="105">
      <c r="A26" s="11" t="s">
        <v>15</v>
      </c>
      <c r="B26" s="12">
        <v>20</v>
      </c>
      <c r="C26" s="12">
        <v>84544469000181</v>
      </c>
      <c r="D26" s="13" t="s">
        <v>93</v>
      </c>
      <c r="E26" s="14" t="s">
        <v>94</v>
      </c>
      <c r="F26" s="15" t="s">
        <v>95</v>
      </c>
      <c r="G26" s="16">
        <v>45330</v>
      </c>
      <c r="H26" s="17" t="s">
        <v>96</v>
      </c>
      <c r="I26" s="18">
        <v>3795.9</v>
      </c>
      <c r="J26" s="19">
        <v>45337</v>
      </c>
      <c r="K26" s="13" t="s">
        <v>20</v>
      </c>
      <c r="L26" s="22">
        <f>3606.1+189.8</f>
        <v>3795.9</v>
      </c>
      <c r="M26" s="17" t="s">
        <v>97</v>
      </c>
    </row>
    <row r="27" spans="1:13" s="20" customFormat="1" ht="150">
      <c r="A27" s="11" t="s">
        <v>15</v>
      </c>
      <c r="B27" s="12">
        <v>21</v>
      </c>
      <c r="C27" s="12">
        <v>4320180000140</v>
      </c>
      <c r="D27" s="13" t="s">
        <v>98</v>
      </c>
      <c r="E27" s="14" t="s">
        <v>99</v>
      </c>
      <c r="F27" s="21" t="s">
        <v>100</v>
      </c>
      <c r="G27" s="16">
        <v>45331</v>
      </c>
      <c r="H27" s="17" t="s">
        <v>101</v>
      </c>
      <c r="I27" s="18">
        <v>127</v>
      </c>
      <c r="J27" s="19">
        <v>45337</v>
      </c>
      <c r="K27" s="13" t="s">
        <v>20</v>
      </c>
      <c r="L27" s="18">
        <v>127</v>
      </c>
      <c r="M27" s="17" t="s">
        <v>102</v>
      </c>
    </row>
    <row r="28" spans="1:13" s="20" customFormat="1" ht="135">
      <c r="A28" s="11" t="s">
        <v>15</v>
      </c>
      <c r="B28" s="12">
        <v>22</v>
      </c>
      <c r="C28" s="12">
        <v>4320180000140</v>
      </c>
      <c r="D28" s="13" t="s">
        <v>98</v>
      </c>
      <c r="E28" s="14" t="s">
        <v>103</v>
      </c>
      <c r="F28" s="21" t="s">
        <v>104</v>
      </c>
      <c r="G28" s="16">
        <v>45331</v>
      </c>
      <c r="H28" s="17" t="s">
        <v>105</v>
      </c>
      <c r="I28" s="18">
        <v>127</v>
      </c>
      <c r="J28" s="19">
        <v>45337</v>
      </c>
      <c r="K28" s="13" t="s">
        <v>20</v>
      </c>
      <c r="L28" s="18">
        <v>127</v>
      </c>
      <c r="M28" s="17" t="s">
        <v>106</v>
      </c>
    </row>
    <row r="29" spans="1:13" s="20" customFormat="1" ht="120">
      <c r="A29" s="11" t="s">
        <v>15</v>
      </c>
      <c r="B29" s="12">
        <v>23</v>
      </c>
      <c r="C29" s="12">
        <v>15615996000117</v>
      </c>
      <c r="D29" s="13" t="s">
        <v>107</v>
      </c>
      <c r="E29" s="23" t="s">
        <v>108</v>
      </c>
      <c r="F29" s="15" t="s">
        <v>109</v>
      </c>
      <c r="G29" s="16">
        <v>45337</v>
      </c>
      <c r="H29" s="17" t="s">
        <v>110</v>
      </c>
      <c r="I29" s="18">
        <v>88500</v>
      </c>
      <c r="J29" s="19">
        <v>45337</v>
      </c>
      <c r="K29" s="13" t="s">
        <v>20</v>
      </c>
      <c r="L29" s="22">
        <f>85942.35+2557.65</f>
        <v>88500</v>
      </c>
      <c r="M29" s="17" t="s">
        <v>111</v>
      </c>
    </row>
    <row r="30" spans="1:13" s="20" customFormat="1" ht="135">
      <c r="A30" s="11" t="s">
        <v>15</v>
      </c>
      <c r="B30" s="12">
        <v>24</v>
      </c>
      <c r="C30" s="12">
        <v>17398132000116</v>
      </c>
      <c r="D30" s="13" t="s">
        <v>112</v>
      </c>
      <c r="E30" s="14" t="s">
        <v>113</v>
      </c>
      <c r="F30" s="15" t="s">
        <v>114</v>
      </c>
      <c r="G30" s="16">
        <v>45337</v>
      </c>
      <c r="H30" s="17" t="s">
        <v>115</v>
      </c>
      <c r="I30" s="18">
        <v>86.8</v>
      </c>
      <c r="J30" s="19">
        <v>45337</v>
      </c>
      <c r="K30" s="13" t="s">
        <v>20</v>
      </c>
      <c r="L30" s="22">
        <v>86.8</v>
      </c>
      <c r="M30" s="17" t="s">
        <v>116</v>
      </c>
    </row>
    <row r="31" spans="1:13" s="20" customFormat="1" ht="150">
      <c r="A31" s="11" t="s">
        <v>15</v>
      </c>
      <c r="B31" s="12">
        <v>25</v>
      </c>
      <c r="C31" s="12">
        <v>2037069000115</v>
      </c>
      <c r="D31" s="13" t="s">
        <v>117</v>
      </c>
      <c r="E31" s="14" t="s">
        <v>118</v>
      </c>
      <c r="F31" s="15" t="s">
        <v>119</v>
      </c>
      <c r="G31" s="16">
        <v>45338</v>
      </c>
      <c r="H31" s="17" t="s">
        <v>120</v>
      </c>
      <c r="I31" s="18">
        <v>59583.32</v>
      </c>
      <c r="J31" s="19">
        <v>45338</v>
      </c>
      <c r="K31" s="13" t="s">
        <v>20</v>
      </c>
      <c r="L31" s="22">
        <f>714.99+2979.17+49334.99</f>
        <v>53029.149999999994</v>
      </c>
      <c r="M31" s="17" t="s">
        <v>121</v>
      </c>
    </row>
    <row r="32" spans="1:13" s="20" customFormat="1" ht="150">
      <c r="A32" s="11" t="s">
        <v>15</v>
      </c>
      <c r="B32" s="12">
        <v>26</v>
      </c>
      <c r="C32" s="12">
        <v>604122000197</v>
      </c>
      <c r="D32" s="13" t="s">
        <v>122</v>
      </c>
      <c r="E32" s="14" t="s">
        <v>123</v>
      </c>
      <c r="F32" s="15" t="s">
        <v>124</v>
      </c>
      <c r="G32" s="16">
        <v>45338</v>
      </c>
      <c r="H32" s="17" t="s">
        <v>125</v>
      </c>
      <c r="I32" s="18">
        <v>22801.95</v>
      </c>
      <c r="J32" s="19">
        <v>45338</v>
      </c>
      <c r="K32" s="13" t="s">
        <v>20</v>
      </c>
      <c r="L32" s="18">
        <v>22801.95</v>
      </c>
      <c r="M32" s="17" t="s">
        <v>126</v>
      </c>
    </row>
    <row r="33" spans="1:13" s="20" customFormat="1" ht="135">
      <c r="A33" s="11" t="s">
        <v>15</v>
      </c>
      <c r="B33" s="12">
        <v>27</v>
      </c>
      <c r="C33" s="12">
        <v>604122000197</v>
      </c>
      <c r="D33" s="13" t="s">
        <v>122</v>
      </c>
      <c r="E33" s="14" t="s">
        <v>127</v>
      </c>
      <c r="F33" s="15" t="s">
        <v>124</v>
      </c>
      <c r="G33" s="16">
        <v>45338</v>
      </c>
      <c r="H33" s="17" t="s">
        <v>128</v>
      </c>
      <c r="I33" s="18">
        <v>313526.21999999997</v>
      </c>
      <c r="J33" s="19">
        <v>45338</v>
      </c>
      <c r="K33" s="13" t="s">
        <v>20</v>
      </c>
      <c r="L33" s="18">
        <v>313526.21999999997</v>
      </c>
      <c r="M33" s="17" t="s">
        <v>126</v>
      </c>
    </row>
    <row r="34" spans="1:13" s="20" customFormat="1" ht="120">
      <c r="A34" s="11" t="s">
        <v>15</v>
      </c>
      <c r="B34" s="12">
        <v>28</v>
      </c>
      <c r="C34" s="12">
        <v>27985750000116</v>
      </c>
      <c r="D34" s="13" t="s">
        <v>129</v>
      </c>
      <c r="E34" s="23" t="s">
        <v>130</v>
      </c>
      <c r="F34" s="15" t="s">
        <v>131</v>
      </c>
      <c r="G34" s="16">
        <v>45341</v>
      </c>
      <c r="H34" s="17" t="s">
        <v>132</v>
      </c>
      <c r="I34" s="18">
        <v>750</v>
      </c>
      <c r="J34" s="19">
        <v>45342</v>
      </c>
      <c r="K34" s="13" t="s">
        <v>20</v>
      </c>
      <c r="L34" s="22">
        <f>733.12+16.88</f>
        <v>750</v>
      </c>
      <c r="M34" s="17" t="s">
        <v>133</v>
      </c>
    </row>
    <row r="35" spans="1:13" s="20" customFormat="1" ht="135">
      <c r="A35" s="11" t="s">
        <v>15</v>
      </c>
      <c r="B35" s="12">
        <v>29</v>
      </c>
      <c r="C35" s="12">
        <v>76535764000143</v>
      </c>
      <c r="D35" s="13" t="s">
        <v>134</v>
      </c>
      <c r="E35" s="14" t="s">
        <v>135</v>
      </c>
      <c r="F35" s="21" t="s">
        <v>136</v>
      </c>
      <c r="G35" s="16">
        <v>45341</v>
      </c>
      <c r="H35" s="17" t="s">
        <v>137</v>
      </c>
      <c r="I35" s="18">
        <v>2319.13</v>
      </c>
      <c r="J35" s="19">
        <v>45342</v>
      </c>
      <c r="K35" s="13" t="s">
        <v>20</v>
      </c>
      <c r="L35" s="22">
        <f>2207.81+111.32</f>
        <v>2319.13</v>
      </c>
      <c r="M35" s="17" t="s">
        <v>138</v>
      </c>
    </row>
    <row r="36" spans="1:13" s="20" customFormat="1" ht="120">
      <c r="A36" s="11" t="s">
        <v>15</v>
      </c>
      <c r="B36" s="12">
        <v>30</v>
      </c>
      <c r="C36" s="12">
        <v>76535764000143</v>
      </c>
      <c r="D36" s="13" t="s">
        <v>134</v>
      </c>
      <c r="E36" s="14" t="s">
        <v>139</v>
      </c>
      <c r="F36" s="21" t="s">
        <v>140</v>
      </c>
      <c r="G36" s="16">
        <v>45341</v>
      </c>
      <c r="H36" s="17" t="s">
        <v>141</v>
      </c>
      <c r="I36" s="18">
        <v>46.63</v>
      </c>
      <c r="J36" s="19">
        <v>45342</v>
      </c>
      <c r="K36" s="13" t="s">
        <v>20</v>
      </c>
      <c r="L36" s="22">
        <f>44.39+2.24</f>
        <v>46.63</v>
      </c>
      <c r="M36" s="17" t="s">
        <v>142</v>
      </c>
    </row>
    <row r="37" spans="1:13" s="20" customFormat="1" ht="150">
      <c r="A37" s="11" t="s">
        <v>15</v>
      </c>
      <c r="B37" s="12">
        <v>31</v>
      </c>
      <c r="C37" s="12">
        <v>33179565000137</v>
      </c>
      <c r="D37" s="13" t="s">
        <v>143</v>
      </c>
      <c r="E37" s="14" t="s">
        <v>144</v>
      </c>
      <c r="F37" s="15" t="s">
        <v>145</v>
      </c>
      <c r="G37" s="16">
        <v>45341</v>
      </c>
      <c r="H37" s="17" t="s">
        <v>146</v>
      </c>
      <c r="I37" s="18">
        <v>33394.99</v>
      </c>
      <c r="J37" s="19">
        <v>45342</v>
      </c>
      <c r="K37" s="13" t="s">
        <v>20</v>
      </c>
      <c r="L37" s="22">
        <f>31792.03+1602.96</f>
        <v>33394.99</v>
      </c>
      <c r="M37" s="17" t="s">
        <v>147</v>
      </c>
    </row>
    <row r="38" spans="1:13" s="20" customFormat="1" ht="150">
      <c r="A38" s="11" t="s">
        <v>15</v>
      </c>
      <c r="B38" s="12">
        <v>32</v>
      </c>
      <c r="C38" s="12">
        <v>33179565000137</v>
      </c>
      <c r="D38" s="13" t="s">
        <v>143</v>
      </c>
      <c r="E38" s="14" t="s">
        <v>148</v>
      </c>
      <c r="F38" s="15" t="s">
        <v>149</v>
      </c>
      <c r="G38" s="16">
        <v>45341</v>
      </c>
      <c r="H38" s="17" t="s">
        <v>150</v>
      </c>
      <c r="I38" s="18">
        <v>258.39999999999998</v>
      </c>
      <c r="J38" s="19">
        <v>45342</v>
      </c>
      <c r="K38" s="13" t="s">
        <v>20</v>
      </c>
      <c r="L38" s="22">
        <f>246+12.4</f>
        <v>258.39999999999998</v>
      </c>
      <c r="M38" s="17" t="s">
        <v>147</v>
      </c>
    </row>
    <row r="39" spans="1:13" s="20" customFormat="1" ht="135">
      <c r="A39" s="11" t="s">
        <v>15</v>
      </c>
      <c r="B39" s="12">
        <v>33</v>
      </c>
      <c r="C39" s="12">
        <v>7273545000110</v>
      </c>
      <c r="D39" s="13" t="s">
        <v>151</v>
      </c>
      <c r="E39" s="23" t="s">
        <v>152</v>
      </c>
      <c r="F39" s="15" t="s">
        <v>153</v>
      </c>
      <c r="G39" s="16">
        <v>45341</v>
      </c>
      <c r="H39" s="17" t="s">
        <v>154</v>
      </c>
      <c r="I39" s="18">
        <v>12050</v>
      </c>
      <c r="J39" s="19">
        <v>45342</v>
      </c>
      <c r="K39" s="13" t="s">
        <v>155</v>
      </c>
      <c r="L39" s="22">
        <f>11447.5+602.5</f>
        <v>12050</v>
      </c>
      <c r="M39" s="17" t="s">
        <v>156</v>
      </c>
    </row>
    <row r="40" spans="1:13" s="20" customFormat="1" ht="150">
      <c r="A40" s="11" t="s">
        <v>15</v>
      </c>
      <c r="B40" s="12">
        <v>34</v>
      </c>
      <c r="C40" s="12">
        <v>60555513000190</v>
      </c>
      <c r="D40" s="13" t="s">
        <v>157</v>
      </c>
      <c r="E40" s="14" t="s">
        <v>158</v>
      </c>
      <c r="F40" s="15" t="s">
        <v>159</v>
      </c>
      <c r="G40" s="16">
        <v>45341</v>
      </c>
      <c r="H40" s="17" t="s">
        <v>160</v>
      </c>
      <c r="I40" s="18">
        <v>1553944.1</v>
      </c>
      <c r="J40" s="19">
        <v>45342</v>
      </c>
      <c r="K40" s="13" t="s">
        <v>20</v>
      </c>
      <c r="L40" s="18">
        <v>1553944.1</v>
      </c>
      <c r="M40" s="17" t="s">
        <v>161</v>
      </c>
    </row>
    <row r="41" spans="1:13" s="20" customFormat="1" ht="150">
      <c r="A41" s="11" t="s">
        <v>15</v>
      </c>
      <c r="B41" s="12">
        <v>35</v>
      </c>
      <c r="C41" s="12">
        <v>3264927000127</v>
      </c>
      <c r="D41" s="13" t="s">
        <v>74</v>
      </c>
      <c r="E41" s="14" t="s">
        <v>162</v>
      </c>
      <c r="F41" s="15" t="s">
        <v>163</v>
      </c>
      <c r="G41" s="16">
        <v>45341</v>
      </c>
      <c r="H41" s="17" t="s">
        <v>164</v>
      </c>
      <c r="I41" s="18">
        <v>3587.93</v>
      </c>
      <c r="J41" s="19">
        <v>45342</v>
      </c>
      <c r="K41" s="13" t="s">
        <v>20</v>
      </c>
      <c r="L41" s="22">
        <f>3415.7+172.23</f>
        <v>3587.93</v>
      </c>
      <c r="M41" s="17" t="s">
        <v>165</v>
      </c>
    </row>
    <row r="42" spans="1:13" s="20" customFormat="1" ht="120">
      <c r="A42" s="11" t="s">
        <v>15</v>
      </c>
      <c r="B42" s="12">
        <v>36</v>
      </c>
      <c r="C42" s="12">
        <v>26722189000110</v>
      </c>
      <c r="D42" s="13" t="s">
        <v>166</v>
      </c>
      <c r="E42" s="14" t="s">
        <v>167</v>
      </c>
      <c r="F42" s="15" t="s">
        <v>168</v>
      </c>
      <c r="G42" s="16">
        <v>45341</v>
      </c>
      <c r="H42" s="17" t="s">
        <v>169</v>
      </c>
      <c r="I42" s="18">
        <v>31637.45</v>
      </c>
      <c r="J42" s="19">
        <v>45342</v>
      </c>
      <c r="K42" s="13" t="s">
        <v>20</v>
      </c>
      <c r="L42" s="22">
        <f>121.46+46.6+507.77+11.31+2.84+1.8+1.22+30944.45</f>
        <v>31637.45</v>
      </c>
      <c r="M42" s="17" t="s">
        <v>170</v>
      </c>
    </row>
    <row r="43" spans="1:13" s="20" customFormat="1" ht="150">
      <c r="A43" s="11" t="s">
        <v>15</v>
      </c>
      <c r="B43" s="12">
        <v>37</v>
      </c>
      <c r="C43" s="12">
        <v>7273545000110</v>
      </c>
      <c r="D43" s="13" t="s">
        <v>151</v>
      </c>
      <c r="E43" s="23" t="s">
        <v>171</v>
      </c>
      <c r="F43" s="15" t="s">
        <v>172</v>
      </c>
      <c r="G43" s="16">
        <v>45341</v>
      </c>
      <c r="H43" s="17" t="s">
        <v>173</v>
      </c>
      <c r="I43" s="18">
        <v>8750</v>
      </c>
      <c r="J43" s="19">
        <v>45342</v>
      </c>
      <c r="K43" s="13" t="s">
        <v>155</v>
      </c>
      <c r="L43" s="22">
        <f>8312.5+437.5</f>
        <v>8750</v>
      </c>
      <c r="M43" s="17" t="s">
        <v>174</v>
      </c>
    </row>
    <row r="44" spans="1:13" s="20" customFormat="1" ht="150">
      <c r="A44" s="11" t="s">
        <v>15</v>
      </c>
      <c r="B44" s="12">
        <v>38</v>
      </c>
      <c r="C44" s="12">
        <v>7273545000110</v>
      </c>
      <c r="D44" s="13" t="s">
        <v>151</v>
      </c>
      <c r="E44" s="23" t="s">
        <v>175</v>
      </c>
      <c r="F44" s="15" t="s">
        <v>176</v>
      </c>
      <c r="G44" s="16">
        <v>45341</v>
      </c>
      <c r="H44" s="17" t="s">
        <v>177</v>
      </c>
      <c r="I44" s="18">
        <v>3100</v>
      </c>
      <c r="J44" s="19">
        <v>45342</v>
      </c>
      <c r="K44" s="13" t="s">
        <v>178</v>
      </c>
      <c r="L44" s="22">
        <f>2945+155</f>
        <v>3100</v>
      </c>
      <c r="M44" s="17" t="s">
        <v>179</v>
      </c>
    </row>
    <row r="45" spans="1:13" s="20" customFormat="1" ht="150">
      <c r="A45" s="11" t="s">
        <v>15</v>
      </c>
      <c r="B45" s="12">
        <v>39</v>
      </c>
      <c r="C45" s="12">
        <v>7273545000110</v>
      </c>
      <c r="D45" s="13" t="s">
        <v>151</v>
      </c>
      <c r="E45" s="23" t="s">
        <v>180</v>
      </c>
      <c r="F45" s="15" t="s">
        <v>181</v>
      </c>
      <c r="G45" s="16">
        <v>45341</v>
      </c>
      <c r="H45" s="17" t="s">
        <v>182</v>
      </c>
      <c r="I45" s="18">
        <v>8750</v>
      </c>
      <c r="J45" s="19">
        <v>45342</v>
      </c>
      <c r="K45" s="13" t="s">
        <v>183</v>
      </c>
      <c r="L45" s="22">
        <f>8312.5+437.5</f>
        <v>8750</v>
      </c>
      <c r="M45" s="17" t="s">
        <v>184</v>
      </c>
    </row>
    <row r="46" spans="1:13" s="20" customFormat="1" ht="120">
      <c r="A46" s="11" t="s">
        <v>15</v>
      </c>
      <c r="B46" s="12">
        <v>40</v>
      </c>
      <c r="C46" s="12">
        <v>11699529000161</v>
      </c>
      <c r="D46" s="13" t="s">
        <v>39</v>
      </c>
      <c r="E46" s="23" t="s">
        <v>185</v>
      </c>
      <c r="F46" s="15" t="s">
        <v>186</v>
      </c>
      <c r="G46" s="16">
        <v>45342</v>
      </c>
      <c r="H46" s="17" t="s">
        <v>187</v>
      </c>
      <c r="I46" s="18">
        <v>36000</v>
      </c>
      <c r="J46" s="19">
        <v>45342</v>
      </c>
      <c r="K46" s="13" t="s">
        <v>20</v>
      </c>
      <c r="L46" s="18">
        <v>36000</v>
      </c>
      <c r="M46" s="17" t="s">
        <v>188</v>
      </c>
    </row>
    <row r="47" spans="1:13" s="20" customFormat="1" ht="135">
      <c r="A47" s="11" t="s">
        <v>15</v>
      </c>
      <c r="B47" s="12">
        <v>41</v>
      </c>
      <c r="C47" s="12">
        <v>33179565000137</v>
      </c>
      <c r="D47" s="13" t="s">
        <v>143</v>
      </c>
      <c r="E47" s="14" t="s">
        <v>189</v>
      </c>
      <c r="F47" s="15" t="s">
        <v>190</v>
      </c>
      <c r="G47" s="16">
        <v>45342</v>
      </c>
      <c r="H47" s="17" t="s">
        <v>191</v>
      </c>
      <c r="I47" s="18">
        <v>76993.289999999994</v>
      </c>
      <c r="J47" s="19">
        <v>45342</v>
      </c>
      <c r="K47" s="13" t="s">
        <v>20</v>
      </c>
      <c r="L47" s="22">
        <f>73297.61+3695.68</f>
        <v>76993.289999999994</v>
      </c>
      <c r="M47" s="17" t="s">
        <v>192</v>
      </c>
    </row>
    <row r="48" spans="1:13" s="20" customFormat="1" ht="135">
      <c r="A48" s="11" t="s">
        <v>15</v>
      </c>
      <c r="B48" s="12">
        <v>42</v>
      </c>
      <c r="C48" s="12">
        <v>7741892000120</v>
      </c>
      <c r="D48" s="13" t="s">
        <v>193</v>
      </c>
      <c r="E48" s="23" t="s">
        <v>194</v>
      </c>
      <c r="F48" s="15" t="s">
        <v>195</v>
      </c>
      <c r="G48" s="16">
        <v>45342</v>
      </c>
      <c r="H48" s="17" t="s">
        <v>196</v>
      </c>
      <c r="I48" s="18">
        <v>4910.7700000000004</v>
      </c>
      <c r="J48" s="19">
        <v>45343</v>
      </c>
      <c r="K48" s="13" t="s">
        <v>20</v>
      </c>
      <c r="L48" s="22">
        <f>270.09+58.92+122.77+4458.99</f>
        <v>4910.7699999999995</v>
      </c>
      <c r="M48" s="17" t="s">
        <v>197</v>
      </c>
    </row>
    <row r="49" spans="1:13" s="20" customFormat="1" ht="135">
      <c r="A49" s="11" t="s">
        <v>15</v>
      </c>
      <c r="B49" s="12">
        <v>43</v>
      </c>
      <c r="C49" s="12">
        <v>7741892000120</v>
      </c>
      <c r="D49" s="13" t="s">
        <v>193</v>
      </c>
      <c r="E49" s="23" t="s">
        <v>198</v>
      </c>
      <c r="F49" s="15" t="s">
        <v>199</v>
      </c>
      <c r="G49" s="16">
        <v>45342</v>
      </c>
      <c r="H49" s="17" t="s">
        <v>200</v>
      </c>
      <c r="I49" s="18">
        <v>5240.72</v>
      </c>
      <c r="J49" s="19">
        <v>45343</v>
      </c>
      <c r="K49" s="13" t="s">
        <v>20</v>
      </c>
      <c r="L49" s="22">
        <f>288.23+62.88+131.02+4758.59</f>
        <v>5240.72</v>
      </c>
      <c r="M49" s="17" t="s">
        <v>197</v>
      </c>
    </row>
    <row r="50" spans="1:13" s="20" customFormat="1" ht="135">
      <c r="A50" s="11" t="s">
        <v>15</v>
      </c>
      <c r="B50" s="12">
        <v>44</v>
      </c>
      <c r="C50" s="12">
        <v>12715889000172</v>
      </c>
      <c r="D50" s="13" t="s">
        <v>201</v>
      </c>
      <c r="E50" s="14" t="s">
        <v>202</v>
      </c>
      <c r="F50" s="15" t="s">
        <v>203</v>
      </c>
      <c r="G50" s="16">
        <v>45342</v>
      </c>
      <c r="H50" s="17" t="s">
        <v>204</v>
      </c>
      <c r="I50" s="18">
        <v>4589.45</v>
      </c>
      <c r="J50" s="19">
        <v>45343</v>
      </c>
      <c r="K50" s="13" t="s">
        <v>20</v>
      </c>
      <c r="L50" s="22">
        <f>4359.98+229.47</f>
        <v>4589.45</v>
      </c>
      <c r="M50" s="17" t="s">
        <v>205</v>
      </c>
    </row>
    <row r="51" spans="1:13" s="20" customFormat="1" ht="135">
      <c r="A51" s="11" t="s">
        <v>15</v>
      </c>
      <c r="B51" s="12">
        <v>45</v>
      </c>
      <c r="C51" s="12">
        <v>12715889000172</v>
      </c>
      <c r="D51" s="13" t="s">
        <v>201</v>
      </c>
      <c r="E51" s="14" t="s">
        <v>206</v>
      </c>
      <c r="F51" s="15" t="s">
        <v>207</v>
      </c>
      <c r="G51" s="16">
        <v>45342</v>
      </c>
      <c r="H51" s="17" t="s">
        <v>208</v>
      </c>
      <c r="I51" s="18">
        <v>4589.45</v>
      </c>
      <c r="J51" s="19">
        <v>45343</v>
      </c>
      <c r="K51" s="13" t="s">
        <v>20</v>
      </c>
      <c r="L51" s="22">
        <f>4359.98+229.47</f>
        <v>4589.45</v>
      </c>
      <c r="M51" s="17" t="s">
        <v>197</v>
      </c>
    </row>
    <row r="52" spans="1:13" s="20" customFormat="1" ht="105">
      <c r="A52" s="11" t="s">
        <v>15</v>
      </c>
      <c r="B52" s="12">
        <v>46</v>
      </c>
      <c r="C52" s="12">
        <v>4406195000125</v>
      </c>
      <c r="D52" s="13" t="s">
        <v>48</v>
      </c>
      <c r="E52" s="14" t="s">
        <v>209</v>
      </c>
      <c r="F52" s="21" t="s">
        <v>210</v>
      </c>
      <c r="G52" s="16">
        <v>45343</v>
      </c>
      <c r="H52" s="17" t="s">
        <v>211</v>
      </c>
      <c r="I52" s="18">
        <v>378.86</v>
      </c>
      <c r="J52" s="19">
        <v>45343</v>
      </c>
      <c r="K52" s="13" t="s">
        <v>20</v>
      </c>
      <c r="L52" s="22">
        <f>18.19+360.67</f>
        <v>378.86</v>
      </c>
      <c r="M52" s="17" t="s">
        <v>212</v>
      </c>
    </row>
    <row r="53" spans="1:13" s="20" customFormat="1" ht="105">
      <c r="A53" s="11" t="s">
        <v>15</v>
      </c>
      <c r="B53" s="12">
        <v>47</v>
      </c>
      <c r="C53" s="12">
        <v>4406195000125</v>
      </c>
      <c r="D53" s="13" t="s">
        <v>48</v>
      </c>
      <c r="E53" s="14" t="s">
        <v>213</v>
      </c>
      <c r="F53" s="21" t="s">
        <v>214</v>
      </c>
      <c r="G53" s="16">
        <v>45343</v>
      </c>
      <c r="H53" s="17" t="s">
        <v>215</v>
      </c>
      <c r="I53" s="18">
        <v>105.72</v>
      </c>
      <c r="J53" s="19">
        <v>45343</v>
      </c>
      <c r="K53" s="13" t="s">
        <v>20</v>
      </c>
      <c r="L53" s="22">
        <f>100.65+5.07</f>
        <v>105.72</v>
      </c>
      <c r="M53" s="17" t="s">
        <v>212</v>
      </c>
    </row>
    <row r="54" spans="1:13" s="20" customFormat="1" ht="105">
      <c r="A54" s="11" t="s">
        <v>15</v>
      </c>
      <c r="B54" s="12">
        <v>48</v>
      </c>
      <c r="C54" s="12">
        <v>4406195000125</v>
      </c>
      <c r="D54" s="13" t="s">
        <v>48</v>
      </c>
      <c r="E54" s="14" t="s">
        <v>216</v>
      </c>
      <c r="F54" s="21" t="s">
        <v>217</v>
      </c>
      <c r="G54" s="16">
        <v>45343</v>
      </c>
      <c r="H54" s="17" t="s">
        <v>218</v>
      </c>
      <c r="I54" s="18">
        <v>319.5</v>
      </c>
      <c r="J54" s="19">
        <v>45343</v>
      </c>
      <c r="K54" s="13" t="s">
        <v>20</v>
      </c>
      <c r="L54" s="22">
        <f>304.16+15.34</f>
        <v>319.5</v>
      </c>
      <c r="M54" s="17" t="s">
        <v>212</v>
      </c>
    </row>
    <row r="55" spans="1:13" s="20" customFormat="1" ht="105">
      <c r="A55" s="11" t="s">
        <v>15</v>
      </c>
      <c r="B55" s="12">
        <v>49</v>
      </c>
      <c r="C55" s="12">
        <v>4406195000125</v>
      </c>
      <c r="D55" s="13" t="s">
        <v>48</v>
      </c>
      <c r="E55" s="14" t="s">
        <v>219</v>
      </c>
      <c r="F55" s="21" t="s">
        <v>220</v>
      </c>
      <c r="G55" s="16">
        <v>45343</v>
      </c>
      <c r="H55" s="17" t="s">
        <v>221</v>
      </c>
      <c r="I55" s="18">
        <v>105.72</v>
      </c>
      <c r="J55" s="19">
        <v>45343</v>
      </c>
      <c r="K55" s="13" t="s">
        <v>20</v>
      </c>
      <c r="L55" s="22">
        <f>100.65+5.07</f>
        <v>105.72</v>
      </c>
      <c r="M55" s="17" t="s">
        <v>212</v>
      </c>
    </row>
    <row r="56" spans="1:13" s="20" customFormat="1" ht="105">
      <c r="A56" s="11" t="s">
        <v>15</v>
      </c>
      <c r="B56" s="12">
        <v>50</v>
      </c>
      <c r="C56" s="12">
        <v>4406195000125</v>
      </c>
      <c r="D56" s="13" t="s">
        <v>48</v>
      </c>
      <c r="E56" s="14" t="s">
        <v>222</v>
      </c>
      <c r="F56" s="21" t="s">
        <v>223</v>
      </c>
      <c r="G56" s="16">
        <v>45343</v>
      </c>
      <c r="H56" s="17" t="s">
        <v>224</v>
      </c>
      <c r="I56" s="18">
        <v>200.75</v>
      </c>
      <c r="J56" s="19">
        <v>45343</v>
      </c>
      <c r="K56" s="13" t="s">
        <v>20</v>
      </c>
      <c r="L56" s="22">
        <f>191.11+9.64</f>
        <v>200.75</v>
      </c>
      <c r="M56" s="17" t="s">
        <v>212</v>
      </c>
    </row>
    <row r="57" spans="1:13" s="20" customFormat="1" ht="165">
      <c r="A57" s="11" t="s">
        <v>15</v>
      </c>
      <c r="B57" s="12">
        <v>51</v>
      </c>
      <c r="C57" s="12">
        <v>82845322000104</v>
      </c>
      <c r="D57" s="13" t="s">
        <v>225</v>
      </c>
      <c r="E57" s="14" t="s">
        <v>226</v>
      </c>
      <c r="F57" s="15" t="s">
        <v>227</v>
      </c>
      <c r="G57" s="16">
        <v>45343</v>
      </c>
      <c r="H57" s="17" t="s">
        <v>228</v>
      </c>
      <c r="I57" s="18">
        <v>101982.59</v>
      </c>
      <c r="J57" s="19">
        <v>45343</v>
      </c>
      <c r="K57" s="13" t="s">
        <v>20</v>
      </c>
      <c r="L57" s="22">
        <f>4895.16+97087.43</f>
        <v>101982.59</v>
      </c>
      <c r="M57" s="17" t="s">
        <v>229</v>
      </c>
    </row>
    <row r="58" spans="1:13" s="20" customFormat="1" ht="150">
      <c r="A58" s="11" t="s">
        <v>15</v>
      </c>
      <c r="B58" s="12">
        <v>52</v>
      </c>
      <c r="C58" s="24">
        <v>2341467000120</v>
      </c>
      <c r="D58" s="13" t="s">
        <v>27</v>
      </c>
      <c r="E58" s="25" t="s">
        <v>230</v>
      </c>
      <c r="F58" s="26" t="s">
        <v>231</v>
      </c>
      <c r="G58" s="16">
        <v>45343</v>
      </c>
      <c r="H58" s="17" t="s">
        <v>232</v>
      </c>
      <c r="I58" s="22">
        <v>34805.279999999999</v>
      </c>
      <c r="J58" s="19">
        <v>45343</v>
      </c>
      <c r="K58" s="13" t="s">
        <v>20</v>
      </c>
      <c r="L58" s="22">
        <f>32877.05+1928.23</f>
        <v>34805.280000000006</v>
      </c>
      <c r="M58" s="17" t="s">
        <v>233</v>
      </c>
    </row>
    <row r="59" spans="1:13" s="20" customFormat="1" ht="150">
      <c r="A59" s="11" t="s">
        <v>15</v>
      </c>
      <c r="B59" s="12">
        <v>53</v>
      </c>
      <c r="C59" s="24">
        <v>2341467000120</v>
      </c>
      <c r="D59" s="13" t="s">
        <v>27</v>
      </c>
      <c r="E59" s="27" t="s">
        <v>234</v>
      </c>
      <c r="F59" s="26" t="s">
        <v>231</v>
      </c>
      <c r="G59" s="16">
        <v>45343</v>
      </c>
      <c r="H59" s="17" t="s">
        <v>235</v>
      </c>
      <c r="I59" s="22">
        <v>51151.95</v>
      </c>
      <c r="J59" s="19">
        <v>45343</v>
      </c>
      <c r="K59" s="13" t="s">
        <v>20</v>
      </c>
      <c r="L59" s="22">
        <v>51151.95</v>
      </c>
      <c r="M59" s="17" t="s">
        <v>233</v>
      </c>
    </row>
    <row r="60" spans="1:13" s="20" customFormat="1" ht="105">
      <c r="A60" s="11" t="s">
        <v>15</v>
      </c>
      <c r="B60" s="12">
        <v>54</v>
      </c>
      <c r="C60" s="12">
        <v>34028316000375</v>
      </c>
      <c r="D60" s="13" t="s">
        <v>236</v>
      </c>
      <c r="E60" s="14" t="s">
        <v>237</v>
      </c>
      <c r="F60" s="15" t="s">
        <v>238</v>
      </c>
      <c r="G60" s="16">
        <v>45343</v>
      </c>
      <c r="H60" s="17" t="s">
        <v>239</v>
      </c>
      <c r="I60" s="18">
        <v>3501.75</v>
      </c>
      <c r="J60" s="19">
        <v>45343</v>
      </c>
      <c r="K60" s="13" t="s">
        <v>20</v>
      </c>
      <c r="L60" s="18">
        <v>3501.75</v>
      </c>
      <c r="M60" s="17" t="s">
        <v>240</v>
      </c>
    </row>
    <row r="61" spans="1:13" s="20" customFormat="1" ht="105">
      <c r="A61" s="11" t="s">
        <v>15</v>
      </c>
      <c r="B61" s="12">
        <v>55</v>
      </c>
      <c r="C61" s="12">
        <v>34028316000375</v>
      </c>
      <c r="D61" s="13" t="s">
        <v>236</v>
      </c>
      <c r="E61" s="14" t="s">
        <v>241</v>
      </c>
      <c r="F61" s="15" t="s">
        <v>238</v>
      </c>
      <c r="G61" s="16">
        <v>45343</v>
      </c>
      <c r="H61" s="17" t="s">
        <v>242</v>
      </c>
      <c r="I61" s="18">
        <v>5090.51</v>
      </c>
      <c r="J61" s="19">
        <v>45343</v>
      </c>
      <c r="K61" s="13" t="s">
        <v>20</v>
      </c>
      <c r="L61" s="18">
        <v>5090.51</v>
      </c>
      <c r="M61" s="17" t="s">
        <v>240</v>
      </c>
    </row>
    <row r="62" spans="1:13" s="20" customFormat="1" ht="135">
      <c r="A62" s="11" t="s">
        <v>15</v>
      </c>
      <c r="B62" s="12">
        <v>56</v>
      </c>
      <c r="C62" s="12">
        <v>18422603000147</v>
      </c>
      <c r="D62" s="13" t="s">
        <v>243</v>
      </c>
      <c r="E62" s="14" t="s">
        <v>244</v>
      </c>
      <c r="F62" s="15" t="s">
        <v>245</v>
      </c>
      <c r="G62" s="16">
        <v>45343</v>
      </c>
      <c r="H62" s="17" t="s">
        <v>246</v>
      </c>
      <c r="I62" s="18">
        <v>6200</v>
      </c>
      <c r="J62" s="19">
        <v>45343</v>
      </c>
      <c r="K62" s="13" t="s">
        <v>20</v>
      </c>
      <c r="L62" s="22">
        <f>5902.4+297.6</f>
        <v>6200</v>
      </c>
      <c r="M62" s="17" t="s">
        <v>247</v>
      </c>
    </row>
    <row r="63" spans="1:13" s="20" customFormat="1" ht="150">
      <c r="A63" s="11" t="s">
        <v>15</v>
      </c>
      <c r="B63" s="12">
        <v>57</v>
      </c>
      <c r="C63" s="12">
        <v>76535764000143</v>
      </c>
      <c r="D63" s="13" t="s">
        <v>134</v>
      </c>
      <c r="E63" s="14" t="s">
        <v>248</v>
      </c>
      <c r="F63" s="21" t="s">
        <v>249</v>
      </c>
      <c r="G63" s="16">
        <v>45344</v>
      </c>
      <c r="H63" s="17" t="s">
        <v>250</v>
      </c>
      <c r="I63" s="18">
        <v>59.96</v>
      </c>
      <c r="J63" s="19">
        <v>45344</v>
      </c>
      <c r="K63" s="13" t="s">
        <v>20</v>
      </c>
      <c r="L63" s="22">
        <f>57.08+2.88</f>
        <v>59.96</v>
      </c>
      <c r="M63" s="17" t="s">
        <v>251</v>
      </c>
    </row>
    <row r="64" spans="1:13" s="20" customFormat="1" ht="165">
      <c r="A64" s="11" t="s">
        <v>15</v>
      </c>
      <c r="B64" s="12">
        <v>58</v>
      </c>
      <c r="C64" s="12">
        <v>3984954000174</v>
      </c>
      <c r="D64" s="13" t="s">
        <v>252</v>
      </c>
      <c r="E64" s="23" t="s">
        <v>253</v>
      </c>
      <c r="F64" s="15" t="s">
        <v>254</v>
      </c>
      <c r="G64" s="16">
        <v>45344</v>
      </c>
      <c r="H64" s="17" t="s">
        <v>255</v>
      </c>
      <c r="I64" s="18">
        <v>4180</v>
      </c>
      <c r="J64" s="19">
        <v>45344</v>
      </c>
      <c r="K64" s="13" t="s">
        <v>20</v>
      </c>
      <c r="L64" s="22">
        <f>3979.36+200.64</f>
        <v>4180</v>
      </c>
      <c r="M64" s="17" t="s">
        <v>256</v>
      </c>
    </row>
    <row r="65" spans="1:13" s="20" customFormat="1" ht="135">
      <c r="A65" s="11" t="s">
        <v>15</v>
      </c>
      <c r="B65" s="12">
        <v>59</v>
      </c>
      <c r="C65" s="12">
        <v>18422603000147</v>
      </c>
      <c r="D65" s="13" t="s">
        <v>243</v>
      </c>
      <c r="E65" s="14" t="s">
        <v>257</v>
      </c>
      <c r="F65" s="15" t="s">
        <v>258</v>
      </c>
      <c r="G65" s="16">
        <v>45344</v>
      </c>
      <c r="H65" s="17" t="s">
        <v>259</v>
      </c>
      <c r="I65" s="18">
        <v>6200</v>
      </c>
      <c r="J65" s="19">
        <v>45344</v>
      </c>
      <c r="K65" s="13" t="s">
        <v>20</v>
      </c>
      <c r="L65" s="22">
        <f>297.6+5902.4</f>
        <v>6200</v>
      </c>
      <c r="M65" s="17" t="s">
        <v>260</v>
      </c>
    </row>
    <row r="66" spans="1:13" s="20" customFormat="1" ht="150">
      <c r="A66" s="11" t="s">
        <v>15</v>
      </c>
      <c r="B66" s="12">
        <v>60</v>
      </c>
      <c r="C66" s="12">
        <v>5926726000173</v>
      </c>
      <c r="D66" s="13" t="s">
        <v>261</v>
      </c>
      <c r="E66" s="14" t="s">
        <v>262</v>
      </c>
      <c r="F66" s="15" t="s">
        <v>263</v>
      </c>
      <c r="G66" s="16">
        <v>45344</v>
      </c>
      <c r="H66" s="17" t="s">
        <v>264</v>
      </c>
      <c r="I66" s="18">
        <v>10783.33</v>
      </c>
      <c r="J66" s="19">
        <v>45344</v>
      </c>
      <c r="K66" s="13" t="s">
        <v>20</v>
      </c>
      <c r="L66" s="22">
        <f>10265.73+517.6</f>
        <v>10783.33</v>
      </c>
      <c r="M66" s="17" t="s">
        <v>265</v>
      </c>
    </row>
    <row r="67" spans="1:13" s="20" customFormat="1" ht="105">
      <c r="A67" s="11" t="s">
        <v>15</v>
      </c>
      <c r="B67" s="12">
        <v>61</v>
      </c>
      <c r="C67" s="24">
        <v>8491959000189</v>
      </c>
      <c r="D67" s="13" t="s">
        <v>266</v>
      </c>
      <c r="E67" s="27" t="s">
        <v>267</v>
      </c>
      <c r="F67" s="28" t="s">
        <v>268</v>
      </c>
      <c r="G67" s="16">
        <v>45344</v>
      </c>
      <c r="H67" s="17" t="s">
        <v>269</v>
      </c>
      <c r="I67" s="22">
        <v>10478.120000000001</v>
      </c>
      <c r="J67" s="19">
        <v>45344</v>
      </c>
      <c r="K67" s="13" t="s">
        <v>20</v>
      </c>
      <c r="L67" s="22">
        <f>10235.03+243.09</f>
        <v>10478.120000000001</v>
      </c>
      <c r="M67" s="17" t="s">
        <v>270</v>
      </c>
    </row>
    <row r="68" spans="1:13" s="20" customFormat="1" ht="150">
      <c r="A68" s="11" t="s">
        <v>15</v>
      </c>
      <c r="B68" s="12">
        <v>62</v>
      </c>
      <c r="C68" s="12">
        <v>40432544000147</v>
      </c>
      <c r="D68" s="13" t="s">
        <v>271</v>
      </c>
      <c r="E68" s="23" t="s">
        <v>272</v>
      </c>
      <c r="F68" s="21" t="s">
        <v>273</v>
      </c>
      <c r="G68" s="16">
        <v>45344</v>
      </c>
      <c r="H68" s="17" t="s">
        <v>274</v>
      </c>
      <c r="I68" s="18">
        <v>38.369999999999997</v>
      </c>
      <c r="J68" s="19">
        <v>45344</v>
      </c>
      <c r="K68" s="13" t="s">
        <v>20</v>
      </c>
      <c r="L68" s="18">
        <v>38.369999999999997</v>
      </c>
      <c r="M68" s="17" t="s">
        <v>275</v>
      </c>
    </row>
    <row r="69" spans="1:13" s="20" customFormat="1" ht="120">
      <c r="A69" s="11" t="s">
        <v>15</v>
      </c>
      <c r="B69" s="12">
        <v>63</v>
      </c>
      <c r="C69" s="12">
        <v>28388146000175</v>
      </c>
      <c r="D69" s="13" t="s">
        <v>276</v>
      </c>
      <c r="E69" s="23" t="s">
        <v>277</v>
      </c>
      <c r="F69" s="15" t="s">
        <v>278</v>
      </c>
      <c r="G69" s="16">
        <v>45344</v>
      </c>
      <c r="H69" s="17" t="s">
        <v>279</v>
      </c>
      <c r="I69" s="18">
        <v>53028</v>
      </c>
      <c r="J69" s="19">
        <v>45344</v>
      </c>
      <c r="K69" s="13" t="s">
        <v>20</v>
      </c>
      <c r="L69" s="22">
        <f>51962.14+1065.86</f>
        <v>53028</v>
      </c>
      <c r="M69" s="17" t="s">
        <v>280</v>
      </c>
    </row>
    <row r="70" spans="1:13" s="20" customFormat="1" ht="135">
      <c r="A70" s="11" t="s">
        <v>15</v>
      </c>
      <c r="B70" s="12">
        <v>64</v>
      </c>
      <c r="C70" s="12">
        <v>76535764000143</v>
      </c>
      <c r="D70" s="13" t="s">
        <v>134</v>
      </c>
      <c r="E70" s="14" t="s">
        <v>281</v>
      </c>
      <c r="F70" s="21" t="s">
        <v>282</v>
      </c>
      <c r="G70" s="16">
        <v>45344</v>
      </c>
      <c r="H70" s="17" t="s">
        <v>283</v>
      </c>
      <c r="I70" s="18">
        <v>13896.78</v>
      </c>
      <c r="J70" s="19">
        <v>45344</v>
      </c>
      <c r="K70" s="13" t="s">
        <v>20</v>
      </c>
      <c r="L70" s="22">
        <f>13243.45+653.33</f>
        <v>13896.78</v>
      </c>
      <c r="M70" s="17" t="s">
        <v>284</v>
      </c>
    </row>
    <row r="71" spans="1:13" s="20" customFormat="1" ht="105">
      <c r="A71" s="11" t="s">
        <v>15</v>
      </c>
      <c r="B71" s="12">
        <v>65</v>
      </c>
      <c r="C71" s="12">
        <v>18876112000176</v>
      </c>
      <c r="D71" s="13" t="s">
        <v>285</v>
      </c>
      <c r="E71" s="14" t="s">
        <v>286</v>
      </c>
      <c r="F71" s="15" t="s">
        <v>287</v>
      </c>
      <c r="G71" s="16">
        <v>45344</v>
      </c>
      <c r="H71" s="17" t="s">
        <v>288</v>
      </c>
      <c r="I71" s="18">
        <v>600</v>
      </c>
      <c r="J71" s="19">
        <v>45344</v>
      </c>
      <c r="K71" s="13" t="s">
        <v>20</v>
      </c>
      <c r="L71" s="18">
        <v>600</v>
      </c>
      <c r="M71" s="17" t="s">
        <v>289</v>
      </c>
    </row>
    <row r="72" spans="1:13" s="20" customFormat="1" ht="135">
      <c r="A72" s="11" t="s">
        <v>15</v>
      </c>
      <c r="B72" s="12">
        <v>66</v>
      </c>
      <c r="C72" s="24">
        <v>76535764000143</v>
      </c>
      <c r="D72" s="13" t="s">
        <v>134</v>
      </c>
      <c r="E72" s="25" t="s">
        <v>290</v>
      </c>
      <c r="F72" s="26" t="s">
        <v>291</v>
      </c>
      <c r="G72" s="16">
        <v>45344</v>
      </c>
      <c r="H72" s="17" t="s">
        <v>292</v>
      </c>
      <c r="I72" s="22">
        <v>3302.32</v>
      </c>
      <c r="J72" s="19">
        <v>45344</v>
      </c>
      <c r="K72" s="13" t="s">
        <v>20</v>
      </c>
      <c r="L72" s="22">
        <f>3143.81+158.51</f>
        <v>3302.3199999999997</v>
      </c>
      <c r="M72" s="17" t="s">
        <v>293</v>
      </c>
    </row>
    <row r="73" spans="1:13" s="20" customFormat="1" ht="150">
      <c r="A73" s="11" t="s">
        <v>15</v>
      </c>
      <c r="B73" s="12">
        <v>67</v>
      </c>
      <c r="C73" s="24">
        <v>18876112000176</v>
      </c>
      <c r="D73" s="13" t="s">
        <v>285</v>
      </c>
      <c r="E73" s="25" t="s">
        <v>294</v>
      </c>
      <c r="F73" s="28" t="s">
        <v>295</v>
      </c>
      <c r="G73" s="16">
        <v>45344</v>
      </c>
      <c r="H73" s="17" t="s">
        <v>296</v>
      </c>
      <c r="I73" s="22">
        <v>9300</v>
      </c>
      <c r="J73" s="19">
        <v>45344</v>
      </c>
      <c r="K73" s="13" t="s">
        <v>20</v>
      </c>
      <c r="L73" s="22">
        <v>9300</v>
      </c>
      <c r="M73" s="17" t="s">
        <v>297</v>
      </c>
    </row>
    <row r="74" spans="1:13" s="20" customFormat="1" ht="135">
      <c r="A74" s="11" t="s">
        <v>15</v>
      </c>
      <c r="B74" s="12">
        <v>68</v>
      </c>
      <c r="C74" s="12">
        <v>2593165000140</v>
      </c>
      <c r="D74" s="13" t="s">
        <v>298</v>
      </c>
      <c r="E74" s="14" t="s">
        <v>299</v>
      </c>
      <c r="F74" s="15" t="s">
        <v>300</v>
      </c>
      <c r="G74" s="16">
        <v>45344</v>
      </c>
      <c r="H74" s="17" t="s">
        <v>301</v>
      </c>
      <c r="I74" s="18">
        <v>96900</v>
      </c>
      <c r="J74" s="19">
        <v>45344</v>
      </c>
      <c r="K74" s="13" t="s">
        <v>20</v>
      </c>
      <c r="L74" s="22">
        <f>92248.8+4651.2</f>
        <v>96900</v>
      </c>
      <c r="M74" s="17" t="s">
        <v>302</v>
      </c>
    </row>
    <row r="75" spans="1:13" s="20" customFormat="1" ht="135">
      <c r="A75" s="11" t="s">
        <v>15</v>
      </c>
      <c r="B75" s="12">
        <v>69</v>
      </c>
      <c r="C75" s="12">
        <v>26605545000115</v>
      </c>
      <c r="D75" s="13" t="s">
        <v>303</v>
      </c>
      <c r="E75" s="14" t="s">
        <v>304</v>
      </c>
      <c r="F75" s="15" t="s">
        <v>305</v>
      </c>
      <c r="G75" s="16">
        <v>45344</v>
      </c>
      <c r="H75" s="17" t="s">
        <v>306</v>
      </c>
      <c r="I75" s="18">
        <v>16980</v>
      </c>
      <c r="J75" s="19">
        <v>45344</v>
      </c>
      <c r="K75" s="13" t="s">
        <v>20</v>
      </c>
      <c r="L75" s="22">
        <f>16164.96+815.04</f>
        <v>16980</v>
      </c>
      <c r="M75" s="17" t="s">
        <v>307</v>
      </c>
    </row>
    <row r="76" spans="1:13" s="20" customFormat="1" ht="120">
      <c r="A76" s="11" t="s">
        <v>15</v>
      </c>
      <c r="B76" s="12">
        <v>70</v>
      </c>
      <c r="C76" s="12">
        <v>57142978000105</v>
      </c>
      <c r="D76" s="13" t="s">
        <v>308</v>
      </c>
      <c r="E76" s="23" t="s">
        <v>309</v>
      </c>
      <c r="F76" s="15" t="s">
        <v>310</v>
      </c>
      <c r="G76" s="16">
        <v>45344</v>
      </c>
      <c r="H76" s="17" t="s">
        <v>311</v>
      </c>
      <c r="I76" s="18">
        <v>100170.6</v>
      </c>
      <c r="J76" s="19">
        <v>45344</v>
      </c>
      <c r="K76" s="13" t="s">
        <v>20</v>
      </c>
      <c r="L76" s="22">
        <f>95362.41+4808.19</f>
        <v>100170.6</v>
      </c>
      <c r="M76" s="17" t="s">
        <v>312</v>
      </c>
    </row>
    <row r="77" spans="1:13" s="20" customFormat="1" ht="135">
      <c r="A77" s="11" t="s">
        <v>15</v>
      </c>
      <c r="B77" s="12">
        <v>71</v>
      </c>
      <c r="C77" s="12">
        <v>26605545000115</v>
      </c>
      <c r="D77" s="13" t="s">
        <v>303</v>
      </c>
      <c r="E77" s="14" t="s">
        <v>313</v>
      </c>
      <c r="F77" s="15" t="s">
        <v>314</v>
      </c>
      <c r="G77" s="16">
        <v>45344</v>
      </c>
      <c r="H77" s="17" t="s">
        <v>315</v>
      </c>
      <c r="I77" s="18">
        <v>45500</v>
      </c>
      <c r="J77" s="19">
        <v>45344</v>
      </c>
      <c r="K77" s="13" t="s">
        <v>20</v>
      </c>
      <c r="L77" s="22">
        <f>43128.8+2371.2</f>
        <v>45500</v>
      </c>
      <c r="M77" s="17" t="s">
        <v>316</v>
      </c>
    </row>
    <row r="78" spans="1:13" s="20" customFormat="1" ht="120">
      <c r="A78" s="11" t="s">
        <v>15</v>
      </c>
      <c r="B78" s="12">
        <v>72</v>
      </c>
      <c r="C78" s="12">
        <v>26605545000115</v>
      </c>
      <c r="D78" s="13" t="s">
        <v>303</v>
      </c>
      <c r="E78" s="14" t="s">
        <v>317</v>
      </c>
      <c r="F78" s="15" t="s">
        <v>314</v>
      </c>
      <c r="G78" s="16">
        <v>45344</v>
      </c>
      <c r="H78" s="17" t="s">
        <v>318</v>
      </c>
      <c r="I78" s="18">
        <v>3900</v>
      </c>
      <c r="J78" s="19">
        <v>45344</v>
      </c>
      <c r="K78" s="13" t="s">
        <v>20</v>
      </c>
      <c r="L78" s="18">
        <v>3900</v>
      </c>
      <c r="M78" s="17" t="s">
        <v>316</v>
      </c>
    </row>
    <row r="79" spans="1:13" s="20" customFormat="1" ht="105">
      <c r="A79" s="11" t="s">
        <v>15</v>
      </c>
      <c r="B79" s="12">
        <v>73</v>
      </c>
      <c r="C79" s="12">
        <v>5340639000130</v>
      </c>
      <c r="D79" s="13" t="s">
        <v>319</v>
      </c>
      <c r="E79" s="14" t="s">
        <v>320</v>
      </c>
      <c r="F79" s="15" t="s">
        <v>321</v>
      </c>
      <c r="G79" s="16">
        <v>45344</v>
      </c>
      <c r="H79" s="17" t="s">
        <v>322</v>
      </c>
      <c r="I79" s="18">
        <v>1584.85</v>
      </c>
      <c r="J79" s="19">
        <v>45344</v>
      </c>
      <c r="K79" s="13" t="s">
        <v>20</v>
      </c>
      <c r="L79" s="18">
        <v>1584.85</v>
      </c>
      <c r="M79" s="17" t="s">
        <v>323</v>
      </c>
    </row>
    <row r="80" spans="1:13" s="20" customFormat="1" ht="150">
      <c r="A80" s="11" t="s">
        <v>15</v>
      </c>
      <c r="B80" s="12">
        <v>74</v>
      </c>
      <c r="C80" s="12">
        <v>2341467000120</v>
      </c>
      <c r="D80" s="13" t="s">
        <v>27</v>
      </c>
      <c r="E80" s="14" t="s">
        <v>324</v>
      </c>
      <c r="F80" s="21" t="s">
        <v>231</v>
      </c>
      <c r="G80" s="16">
        <v>45345</v>
      </c>
      <c r="H80" s="17" t="s">
        <v>325</v>
      </c>
      <c r="I80" s="18">
        <v>45767.19</v>
      </c>
      <c r="J80" s="19">
        <v>45345</v>
      </c>
      <c r="K80" s="13" t="s">
        <v>20</v>
      </c>
      <c r="L80" s="22">
        <f>45218.23+548.96</f>
        <v>45767.19</v>
      </c>
      <c r="M80" s="17" t="s">
        <v>326</v>
      </c>
    </row>
    <row r="81" spans="1:13" s="20" customFormat="1" ht="105">
      <c r="A81" s="11" t="s">
        <v>15</v>
      </c>
      <c r="B81" s="12">
        <v>75</v>
      </c>
      <c r="C81" s="12">
        <v>15615996000117</v>
      </c>
      <c r="D81" s="13" t="s">
        <v>107</v>
      </c>
      <c r="E81" s="23" t="s">
        <v>327</v>
      </c>
      <c r="F81" s="15" t="s">
        <v>328</v>
      </c>
      <c r="G81" s="16">
        <v>45345</v>
      </c>
      <c r="H81" s="17" t="s">
        <v>329</v>
      </c>
      <c r="I81" s="18">
        <v>85500</v>
      </c>
      <c r="J81" s="19">
        <v>45345</v>
      </c>
      <c r="K81" s="13" t="s">
        <v>20</v>
      </c>
      <c r="L81" s="22">
        <f>82900.8+2599.2</f>
        <v>85500</v>
      </c>
      <c r="M81" s="17" t="s">
        <v>330</v>
      </c>
    </row>
    <row r="82" spans="1:13" s="20" customFormat="1" ht="135">
      <c r="A82" s="11" t="s">
        <v>15</v>
      </c>
      <c r="B82" s="12">
        <v>76</v>
      </c>
      <c r="C82" s="12">
        <v>82845322000104</v>
      </c>
      <c r="D82" s="13" t="s">
        <v>225</v>
      </c>
      <c r="E82" s="14" t="s">
        <v>331</v>
      </c>
      <c r="F82" s="15" t="s">
        <v>332</v>
      </c>
      <c r="G82" s="16">
        <v>45345</v>
      </c>
      <c r="H82" s="17" t="s">
        <v>333</v>
      </c>
      <c r="I82" s="18">
        <v>117415.82</v>
      </c>
      <c r="J82" s="19">
        <v>45345</v>
      </c>
      <c r="K82" s="13" t="s">
        <v>20</v>
      </c>
      <c r="L82" s="22">
        <f>111779.86+5635.96</f>
        <v>117415.82</v>
      </c>
      <c r="M82" s="17" t="s">
        <v>334</v>
      </c>
    </row>
    <row r="83" spans="1:13" s="20" customFormat="1" ht="150">
      <c r="A83" s="11" t="s">
        <v>15</v>
      </c>
      <c r="B83" s="12">
        <v>77</v>
      </c>
      <c r="C83" s="12">
        <v>76535764000143</v>
      </c>
      <c r="D83" s="13" t="s">
        <v>134</v>
      </c>
      <c r="E83" s="14" t="s">
        <v>335</v>
      </c>
      <c r="F83" s="21" t="s">
        <v>336</v>
      </c>
      <c r="G83" s="16">
        <v>45345</v>
      </c>
      <c r="H83" s="17" t="s">
        <v>337</v>
      </c>
      <c r="I83" s="18">
        <v>13610.97</v>
      </c>
      <c r="J83" s="19">
        <v>45345</v>
      </c>
      <c r="K83" s="13" t="s">
        <v>20</v>
      </c>
      <c r="L83" s="22">
        <f>12957.64+653.33</f>
        <v>13610.97</v>
      </c>
      <c r="M83" s="17" t="s">
        <v>338</v>
      </c>
    </row>
    <row r="84" spans="1:13" s="20" customFormat="1" ht="135">
      <c r="A84" s="11" t="s">
        <v>15</v>
      </c>
      <c r="B84" s="12">
        <v>78</v>
      </c>
      <c r="C84" s="12">
        <v>1134191000732</v>
      </c>
      <c r="D84" s="13" t="s">
        <v>339</v>
      </c>
      <c r="E84" s="14" t="s">
        <v>340</v>
      </c>
      <c r="F84" s="15" t="s">
        <v>341</v>
      </c>
      <c r="G84" s="16">
        <v>45345</v>
      </c>
      <c r="H84" s="17" t="s">
        <v>342</v>
      </c>
      <c r="I84" s="18">
        <v>39000</v>
      </c>
      <c r="J84" s="19">
        <v>45345</v>
      </c>
      <c r="K84" s="13" t="s">
        <v>20</v>
      </c>
      <c r="L84" s="22">
        <f>37128+1872</f>
        <v>39000</v>
      </c>
      <c r="M84" s="17" t="s">
        <v>343</v>
      </c>
    </row>
    <row r="85" spans="1:13" s="20" customFormat="1" ht="120">
      <c r="A85" s="11" t="s">
        <v>15</v>
      </c>
      <c r="B85" s="12">
        <v>79</v>
      </c>
      <c r="C85" s="12">
        <v>28388146000175</v>
      </c>
      <c r="D85" s="13" t="s">
        <v>276</v>
      </c>
      <c r="E85" s="23" t="s">
        <v>344</v>
      </c>
      <c r="F85" s="15" t="s">
        <v>131</v>
      </c>
      <c r="G85" s="16">
        <v>45345</v>
      </c>
      <c r="H85" s="17" t="s">
        <v>345</v>
      </c>
      <c r="I85" s="18">
        <v>67272.899999999994</v>
      </c>
      <c r="J85" s="19">
        <v>45345</v>
      </c>
      <c r="K85" s="13" t="s">
        <v>20</v>
      </c>
      <c r="L85" s="22">
        <f>65920.71+1352.19</f>
        <v>67272.900000000009</v>
      </c>
      <c r="M85" s="17" t="s">
        <v>133</v>
      </c>
    </row>
    <row r="86" spans="1:13" s="20" customFormat="1" ht="105">
      <c r="A86" s="11" t="s">
        <v>15</v>
      </c>
      <c r="B86" s="12">
        <v>80</v>
      </c>
      <c r="C86" s="12">
        <v>12891300000197</v>
      </c>
      <c r="D86" s="13" t="s">
        <v>88</v>
      </c>
      <c r="E86" s="14" t="s">
        <v>346</v>
      </c>
      <c r="F86" s="15" t="s">
        <v>347</v>
      </c>
      <c r="G86" s="16">
        <v>45348</v>
      </c>
      <c r="H86" s="17" t="s">
        <v>348</v>
      </c>
      <c r="I86" s="18">
        <v>5555.54</v>
      </c>
      <c r="J86" s="19">
        <v>45348</v>
      </c>
      <c r="K86" s="13" t="s">
        <v>20</v>
      </c>
      <c r="L86" s="18">
        <v>5555.54</v>
      </c>
      <c r="M86" s="17" t="s">
        <v>349</v>
      </c>
    </row>
    <row r="87" spans="1:13" s="20" customFormat="1" ht="105">
      <c r="A87" s="11" t="s">
        <v>15</v>
      </c>
      <c r="B87" s="12">
        <v>81</v>
      </c>
      <c r="C87" s="12">
        <v>12891300000197</v>
      </c>
      <c r="D87" s="13" t="s">
        <v>88</v>
      </c>
      <c r="E87" s="14" t="s">
        <v>350</v>
      </c>
      <c r="F87" s="15" t="s">
        <v>347</v>
      </c>
      <c r="G87" s="16">
        <v>45348</v>
      </c>
      <c r="H87" s="17" t="s">
        <v>351</v>
      </c>
      <c r="I87" s="18">
        <v>257611.3</v>
      </c>
      <c r="J87" s="19">
        <v>45348</v>
      </c>
      <c r="K87" s="13" t="s">
        <v>20</v>
      </c>
      <c r="L87" s="22">
        <f>219081.94+13158.34+3158</f>
        <v>235398.28</v>
      </c>
      <c r="M87" s="17" t="s">
        <v>349</v>
      </c>
    </row>
    <row r="88" spans="1:13" s="20" customFormat="1" ht="90">
      <c r="A88" s="11" t="s">
        <v>15</v>
      </c>
      <c r="B88" s="12">
        <v>82</v>
      </c>
      <c r="C88" s="12">
        <v>12891300000197</v>
      </c>
      <c r="D88" s="13" t="s">
        <v>88</v>
      </c>
      <c r="E88" s="14" t="s">
        <v>352</v>
      </c>
      <c r="F88" s="15" t="s">
        <v>353</v>
      </c>
      <c r="G88" s="16">
        <v>45348</v>
      </c>
      <c r="H88" s="17" t="s">
        <v>354</v>
      </c>
      <c r="I88" s="18">
        <v>3300</v>
      </c>
      <c r="J88" s="19">
        <v>45348</v>
      </c>
      <c r="K88" s="13" t="s">
        <v>20</v>
      </c>
      <c r="L88" s="22">
        <f>3095.4+165+39.6</f>
        <v>3300</v>
      </c>
      <c r="M88" s="17" t="s">
        <v>349</v>
      </c>
    </row>
    <row r="89" spans="1:13" s="20" customFormat="1" ht="150">
      <c r="A89" s="11" t="s">
        <v>15</v>
      </c>
      <c r="B89" s="12">
        <v>83</v>
      </c>
      <c r="C89" s="12">
        <v>2341467000120</v>
      </c>
      <c r="D89" s="13" t="s">
        <v>27</v>
      </c>
      <c r="E89" s="14" t="s">
        <v>355</v>
      </c>
      <c r="F89" s="21" t="s">
        <v>356</v>
      </c>
      <c r="G89" s="16">
        <v>45348</v>
      </c>
      <c r="H89" s="17" t="s">
        <v>357</v>
      </c>
      <c r="I89" s="18">
        <v>11993.72</v>
      </c>
      <c r="J89" s="19">
        <v>45348</v>
      </c>
      <c r="K89" s="13" t="s">
        <v>20</v>
      </c>
      <c r="L89" s="22">
        <f>11617.92+375.8</f>
        <v>11993.72</v>
      </c>
      <c r="M89" s="17" t="s">
        <v>358</v>
      </c>
    </row>
    <row r="90" spans="1:13" s="20" customFormat="1" ht="150">
      <c r="A90" s="11" t="s">
        <v>15</v>
      </c>
      <c r="B90" s="12">
        <v>84</v>
      </c>
      <c r="C90" s="12">
        <v>2341467000120</v>
      </c>
      <c r="D90" s="13" t="s">
        <v>27</v>
      </c>
      <c r="E90" s="14" t="s">
        <v>359</v>
      </c>
      <c r="F90" s="21" t="s">
        <v>356</v>
      </c>
      <c r="G90" s="16">
        <v>45348</v>
      </c>
      <c r="H90" s="17" t="s">
        <v>360</v>
      </c>
      <c r="I90" s="18">
        <v>377.9</v>
      </c>
      <c r="J90" s="19">
        <v>45348</v>
      </c>
      <c r="K90" s="13" t="s">
        <v>20</v>
      </c>
      <c r="L90" s="18">
        <v>377.9</v>
      </c>
      <c r="M90" s="17" t="s">
        <v>358</v>
      </c>
    </row>
    <row r="91" spans="1:13" s="20" customFormat="1" ht="150">
      <c r="A91" s="11" t="s">
        <v>15</v>
      </c>
      <c r="B91" s="12">
        <v>85</v>
      </c>
      <c r="C91" s="12">
        <v>3264927000127</v>
      </c>
      <c r="D91" s="13" t="s">
        <v>74</v>
      </c>
      <c r="E91" s="23" t="s">
        <v>361</v>
      </c>
      <c r="F91" s="15" t="s">
        <v>362</v>
      </c>
      <c r="G91" s="16">
        <v>45348</v>
      </c>
      <c r="H91" s="17" t="s">
        <v>363</v>
      </c>
      <c r="I91" s="18">
        <v>1312.64</v>
      </c>
      <c r="J91" s="19">
        <v>45348</v>
      </c>
      <c r="K91" s="13" t="s">
        <v>20</v>
      </c>
      <c r="L91" s="22">
        <f>1249.59+63.05</f>
        <v>1312.6399999999999</v>
      </c>
      <c r="M91" s="17" t="s">
        <v>364</v>
      </c>
    </row>
    <row r="92" spans="1:13" s="20" customFormat="1" ht="150">
      <c r="A92" s="11" t="s">
        <v>15</v>
      </c>
      <c r="B92" s="12">
        <v>86</v>
      </c>
      <c r="C92" s="12">
        <v>3264927000127</v>
      </c>
      <c r="D92" s="13" t="s">
        <v>74</v>
      </c>
      <c r="E92" s="23" t="s">
        <v>365</v>
      </c>
      <c r="F92" s="15" t="s">
        <v>366</v>
      </c>
      <c r="G92" s="16">
        <v>45348</v>
      </c>
      <c r="H92" s="17" t="s">
        <v>367</v>
      </c>
      <c r="I92" s="18">
        <v>1175.8900000000001</v>
      </c>
      <c r="J92" s="19">
        <v>45348</v>
      </c>
      <c r="K92" s="13" t="s">
        <v>20</v>
      </c>
      <c r="L92" s="22">
        <f>56.44+1119.45</f>
        <v>1175.8900000000001</v>
      </c>
      <c r="M92" s="17" t="s">
        <v>364</v>
      </c>
    </row>
    <row r="93" spans="1:13" s="20" customFormat="1" ht="150">
      <c r="A93" s="11" t="s">
        <v>15</v>
      </c>
      <c r="B93" s="12">
        <v>87</v>
      </c>
      <c r="C93" s="12">
        <v>23863463000182</v>
      </c>
      <c r="D93" s="13" t="s">
        <v>368</v>
      </c>
      <c r="E93" s="23" t="s">
        <v>369</v>
      </c>
      <c r="F93" s="15" t="s">
        <v>370</v>
      </c>
      <c r="G93" s="16">
        <v>45348</v>
      </c>
      <c r="H93" s="17" t="s">
        <v>371</v>
      </c>
      <c r="I93" s="18">
        <v>16022.4</v>
      </c>
      <c r="J93" s="19">
        <v>45349</v>
      </c>
      <c r="K93" s="13" t="s">
        <v>20</v>
      </c>
      <c r="L93" s="18">
        <v>16022.4</v>
      </c>
      <c r="M93" s="17" t="s">
        <v>372</v>
      </c>
    </row>
    <row r="94" spans="1:13" s="20" customFormat="1" ht="165">
      <c r="A94" s="11" t="s">
        <v>15</v>
      </c>
      <c r="B94" s="12">
        <v>88</v>
      </c>
      <c r="C94" s="12">
        <v>23863463000182</v>
      </c>
      <c r="D94" s="13" t="s">
        <v>368</v>
      </c>
      <c r="E94" s="23" t="s">
        <v>373</v>
      </c>
      <c r="F94" s="15" t="s">
        <v>370</v>
      </c>
      <c r="G94" s="16">
        <v>45348</v>
      </c>
      <c r="H94" s="17" t="s">
        <v>374</v>
      </c>
      <c r="I94" s="18">
        <v>3312</v>
      </c>
      <c r="J94" s="19">
        <v>45349</v>
      </c>
      <c r="K94" s="13" t="s">
        <v>20</v>
      </c>
      <c r="L94" s="22">
        <f>2383.95+928.05</f>
        <v>3312</v>
      </c>
      <c r="M94" s="17" t="s">
        <v>372</v>
      </c>
    </row>
    <row r="95" spans="1:13" s="20" customFormat="1" ht="150">
      <c r="A95" s="11" t="s">
        <v>15</v>
      </c>
      <c r="B95" s="12">
        <v>89</v>
      </c>
      <c r="C95" s="12">
        <v>7273545000110</v>
      </c>
      <c r="D95" s="13" t="s">
        <v>151</v>
      </c>
      <c r="E95" s="23" t="s">
        <v>375</v>
      </c>
      <c r="F95" s="15" t="s">
        <v>376</v>
      </c>
      <c r="G95" s="16">
        <v>45349</v>
      </c>
      <c r="H95" s="17" t="s">
        <v>377</v>
      </c>
      <c r="I95" s="18">
        <v>5800</v>
      </c>
      <c r="J95" s="19">
        <v>45351</v>
      </c>
      <c r="K95" s="13" t="s">
        <v>20</v>
      </c>
      <c r="L95" s="22">
        <f>5510+290</f>
        <v>5800</v>
      </c>
      <c r="M95" s="17" t="s">
        <v>378</v>
      </c>
    </row>
    <row r="96" spans="1:13" s="20" customFormat="1" ht="150">
      <c r="A96" s="11" t="s">
        <v>15</v>
      </c>
      <c r="B96" s="12">
        <v>90</v>
      </c>
      <c r="C96" s="12">
        <v>4320180000140</v>
      </c>
      <c r="D96" s="13" t="s">
        <v>98</v>
      </c>
      <c r="E96" s="14" t="s">
        <v>379</v>
      </c>
      <c r="F96" s="21" t="s">
        <v>380</v>
      </c>
      <c r="G96" s="16">
        <v>45351</v>
      </c>
      <c r="H96" s="17" t="s">
        <v>381</v>
      </c>
      <c r="I96" s="18">
        <v>127</v>
      </c>
      <c r="J96" s="19">
        <v>45351</v>
      </c>
      <c r="K96" s="13" t="s">
        <v>20</v>
      </c>
      <c r="L96" s="18">
        <v>127</v>
      </c>
      <c r="M96" s="17" t="s">
        <v>382</v>
      </c>
    </row>
    <row r="97" spans="1:13" s="20" customFormat="1" ht="150">
      <c r="A97" s="11" t="s">
        <v>15</v>
      </c>
      <c r="B97" s="12">
        <v>91</v>
      </c>
      <c r="C97" s="12">
        <v>26722189000110</v>
      </c>
      <c r="D97" s="13" t="s">
        <v>166</v>
      </c>
      <c r="E97" s="14" t="s">
        <v>383</v>
      </c>
      <c r="F97" s="15" t="s">
        <v>384</v>
      </c>
      <c r="G97" s="16">
        <v>45351</v>
      </c>
      <c r="H97" s="17" t="s">
        <v>385</v>
      </c>
      <c r="I97" s="18">
        <v>44073.84</v>
      </c>
      <c r="J97" s="19">
        <v>45351</v>
      </c>
      <c r="K97" s="13" t="s">
        <v>20</v>
      </c>
      <c r="L97" s="22">
        <f>189.76+228.68+673.57+24.92+6.39+1.8+42948.72</f>
        <v>44073.840000000004</v>
      </c>
      <c r="M97" s="17" t="s">
        <v>386</v>
      </c>
    </row>
    <row r="98" spans="1:13" s="20" customFormat="1" ht="135">
      <c r="A98" s="11" t="s">
        <v>15</v>
      </c>
      <c r="B98" s="12">
        <v>92</v>
      </c>
      <c r="C98" s="12">
        <v>26722189000110</v>
      </c>
      <c r="D98" s="13" t="s">
        <v>166</v>
      </c>
      <c r="E98" s="14" t="s">
        <v>387</v>
      </c>
      <c r="F98" s="15" t="s">
        <v>384</v>
      </c>
      <c r="G98" s="16">
        <v>45351</v>
      </c>
      <c r="H98" s="17" t="s">
        <v>388</v>
      </c>
      <c r="I98" s="18">
        <v>5039.2700000000004</v>
      </c>
      <c r="J98" s="19">
        <v>45351</v>
      </c>
      <c r="K98" s="13" t="s">
        <v>20</v>
      </c>
      <c r="L98" s="18">
        <v>5039.2700000000004</v>
      </c>
      <c r="M98" s="17" t="s">
        <v>386</v>
      </c>
    </row>
    <row r="99" spans="1:13" s="20" customFormat="1" ht="120">
      <c r="A99" s="11" t="s">
        <v>15</v>
      </c>
      <c r="B99" s="12">
        <v>93</v>
      </c>
      <c r="C99" s="12">
        <v>76535764000143</v>
      </c>
      <c r="D99" s="13" t="s">
        <v>134</v>
      </c>
      <c r="E99" s="14" t="s">
        <v>389</v>
      </c>
      <c r="F99" s="21" t="s">
        <v>390</v>
      </c>
      <c r="G99" s="16">
        <v>45351</v>
      </c>
      <c r="H99" s="17" t="s">
        <v>391</v>
      </c>
      <c r="I99" s="18">
        <v>130.87</v>
      </c>
      <c r="J99" s="19">
        <v>45351</v>
      </c>
      <c r="K99" s="13" t="s">
        <v>20</v>
      </c>
      <c r="L99" s="22">
        <f>124.59+6.28</f>
        <v>130.87</v>
      </c>
      <c r="M99" s="17" t="s">
        <v>392</v>
      </c>
    </row>
    <row r="100" spans="1:13" s="20" customFormat="1" ht="135">
      <c r="A100" s="11" t="s">
        <v>15</v>
      </c>
      <c r="B100" s="12">
        <v>94</v>
      </c>
      <c r="C100" s="12">
        <v>76535764000143</v>
      </c>
      <c r="D100" s="13" t="s">
        <v>134</v>
      </c>
      <c r="E100" s="14" t="s">
        <v>393</v>
      </c>
      <c r="F100" s="21" t="s">
        <v>394</v>
      </c>
      <c r="G100" s="16">
        <v>45351</v>
      </c>
      <c r="H100" s="17" t="s">
        <v>395</v>
      </c>
      <c r="I100" s="18">
        <v>2273.8200000000002</v>
      </c>
      <c r="J100" s="19">
        <v>45351</v>
      </c>
      <c r="K100" s="13" t="s">
        <v>20</v>
      </c>
      <c r="L100" s="22">
        <f>2164.68+109.14</f>
        <v>2273.8199999999997</v>
      </c>
      <c r="M100" s="17" t="s">
        <v>396</v>
      </c>
    </row>
    <row r="101" spans="1:13" s="20" customFormat="1" ht="120">
      <c r="A101" s="11" t="s">
        <v>15</v>
      </c>
      <c r="B101" s="12">
        <v>95</v>
      </c>
      <c r="C101" s="24">
        <v>28388146000175</v>
      </c>
      <c r="D101" s="13" t="s">
        <v>276</v>
      </c>
      <c r="E101" s="27" t="s">
        <v>397</v>
      </c>
      <c r="F101" s="15" t="s">
        <v>398</v>
      </c>
      <c r="G101" s="16">
        <v>45351</v>
      </c>
      <c r="H101" s="17" t="s">
        <v>399</v>
      </c>
      <c r="I101" s="18">
        <v>35188.120000000003</v>
      </c>
      <c r="J101" s="19">
        <v>45351</v>
      </c>
      <c r="K101" s="13" t="s">
        <v>20</v>
      </c>
      <c r="L101" s="22">
        <f>34480.84+707.28</f>
        <v>35188.119999999995</v>
      </c>
      <c r="M101" s="17" t="s">
        <v>400</v>
      </c>
    </row>
    <row r="102" spans="1:13" s="20" customFormat="1" ht="135">
      <c r="A102" s="11" t="s">
        <v>15</v>
      </c>
      <c r="B102" s="12">
        <v>96</v>
      </c>
      <c r="C102" s="12">
        <v>76535764000143</v>
      </c>
      <c r="D102" s="13" t="s">
        <v>134</v>
      </c>
      <c r="E102" s="14" t="s">
        <v>401</v>
      </c>
      <c r="F102" s="21" t="s">
        <v>402</v>
      </c>
      <c r="G102" s="16">
        <v>45351</v>
      </c>
      <c r="H102" s="17" t="s">
        <v>403</v>
      </c>
      <c r="I102" s="18">
        <v>6153.07</v>
      </c>
      <c r="J102" s="19">
        <v>45351</v>
      </c>
      <c r="K102" s="13" t="s">
        <v>20</v>
      </c>
      <c r="L102" s="22">
        <f>5857.72+295.35</f>
        <v>6153.0700000000006</v>
      </c>
      <c r="M102" s="17" t="s">
        <v>404</v>
      </c>
    </row>
    <row r="103" spans="1:13" s="20" customFormat="1" ht="105">
      <c r="A103" s="11" t="s">
        <v>15</v>
      </c>
      <c r="B103" s="12">
        <v>97</v>
      </c>
      <c r="C103" s="12">
        <v>4824261000187</v>
      </c>
      <c r="D103" s="13" t="s">
        <v>405</v>
      </c>
      <c r="E103" s="14" t="s">
        <v>406</v>
      </c>
      <c r="F103" s="15" t="s">
        <v>407</v>
      </c>
      <c r="G103" s="16">
        <v>45351</v>
      </c>
      <c r="H103" s="17" t="s">
        <v>408</v>
      </c>
      <c r="I103" s="18">
        <v>9000</v>
      </c>
      <c r="J103" s="19">
        <v>45351</v>
      </c>
      <c r="K103" s="13" t="s">
        <v>20</v>
      </c>
      <c r="L103" s="22">
        <f>8584.2+415.8</f>
        <v>9000</v>
      </c>
      <c r="M103" s="17" t="s">
        <v>409</v>
      </c>
    </row>
    <row r="104" spans="1:13" s="20" customFormat="1" ht="120">
      <c r="A104" s="11" t="s">
        <v>15</v>
      </c>
      <c r="B104" s="12">
        <v>98</v>
      </c>
      <c r="C104" s="12">
        <v>5340639000130</v>
      </c>
      <c r="D104" s="13" t="s">
        <v>319</v>
      </c>
      <c r="E104" s="14" t="s">
        <v>410</v>
      </c>
      <c r="F104" s="15" t="s">
        <v>411</v>
      </c>
      <c r="G104" s="16">
        <v>45351</v>
      </c>
      <c r="H104" s="17" t="s">
        <v>412</v>
      </c>
      <c r="I104" s="18">
        <v>496.98</v>
      </c>
      <c r="J104" s="19">
        <v>45351</v>
      </c>
      <c r="K104" s="13" t="s">
        <v>20</v>
      </c>
      <c r="L104" s="18">
        <v>496.98</v>
      </c>
      <c r="M104" s="17" t="s">
        <v>413</v>
      </c>
    </row>
    <row r="105" spans="1:13" ht="15" customHeight="1">
      <c r="A105" s="29" t="s">
        <v>414</v>
      </c>
      <c r="B105" s="29"/>
      <c r="C105" s="29"/>
      <c r="D105" s="4"/>
      <c r="K105" s="30"/>
    </row>
    <row r="106" spans="1:13" ht="15" customHeight="1">
      <c r="A106" s="31" t="str">
        <f>[1]Bens!A52</f>
        <v>Data da última atualização:14/04/2024</v>
      </c>
      <c r="B106" s="32"/>
      <c r="C106" s="4"/>
      <c r="D106" s="1"/>
    </row>
    <row r="107" spans="1:13" ht="15" customHeight="1">
      <c r="A107" s="33" t="s">
        <v>415</v>
      </c>
      <c r="B107" s="33"/>
      <c r="C107" s="33"/>
      <c r="D107" s="33"/>
    </row>
    <row r="108" spans="1:13" ht="15" customHeight="1">
      <c r="A108" s="33" t="s">
        <v>416</v>
      </c>
      <c r="B108" s="33"/>
      <c r="C108" s="33"/>
      <c r="D108" s="33"/>
    </row>
    <row r="109" spans="1:13" ht="15" customHeight="1">
      <c r="A109" s="34" t="s">
        <v>417</v>
      </c>
      <c r="B109" s="34"/>
      <c r="C109" s="34"/>
      <c r="D109" s="1"/>
    </row>
    <row r="110" spans="1:13" ht="15" customHeight="1"/>
    <row r="111" spans="1:13" ht="15" customHeight="1"/>
    <row r="112" spans="1:13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48.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</sheetData>
  <autoFilter ref="D1:D201" xr:uid="{00000000-0009-0000-0000-000002000000}"/>
  <mergeCells count="5">
    <mergeCell ref="A2:M2"/>
    <mergeCell ref="A3:E3"/>
    <mergeCell ref="A5:L5"/>
    <mergeCell ref="A107:D107"/>
    <mergeCell ref="A108:D108"/>
  </mergeCells>
  <conditionalFormatting sqref="C7:C104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E103" r:id="rId1" xr:uid="{F0EFA02D-CA02-4629-9407-A18895F422DD}"/>
    <hyperlink ref="F103" r:id="rId2" xr:uid="{9A3FC415-ADEC-4C3D-8987-09B50B73D47B}"/>
    <hyperlink ref="E20" r:id="rId3" xr:uid="{A3EDA2AD-A9F9-4F3F-8487-C03D4979EE85}"/>
    <hyperlink ref="E21" r:id="rId4" xr:uid="{103BEB58-8FCA-41A2-B6D5-70D1C4359E52}"/>
    <hyperlink ref="E58" r:id="rId5" xr:uid="{ED047DFE-8B71-4ECC-9B33-3EF2C309B332}"/>
    <hyperlink ref="E9" r:id="rId6" display="https://www.mpam.mp.br/images/3%C2%BA_TA_ao_CT_005-2021_-_MP-PGJ_0ee41.pdf" xr:uid="{E84AD003-C2DE-4167-863F-39D8995373A9}"/>
    <hyperlink ref="E13" r:id="rId7" xr:uid="{24217198-0B96-4528-A0C9-EC061EA02FD1}"/>
    <hyperlink ref="E80" r:id="rId8" xr:uid="{995D9BB9-CF53-4B4E-B99F-65B949C1D8E2}"/>
    <hyperlink ref="E89" r:id="rId9" xr:uid="{9D6CBDB6-634D-4136-B798-306AAF33BC22}"/>
    <hyperlink ref="E24" r:id="rId10" display="https://www.mpam.mp.br/images/1%C2%BA_TAP_a_CT_n%C2%BA_02-2019_-_MP-PGJ_-_2021.013488_694e5.pdf" xr:uid="{3E7F2AF3-52C1-4D13-9BA5-47C8E391BC05}"/>
    <hyperlink ref="E90" r:id="rId11" xr:uid="{3F886158-3886-4CA9-AC07-64F4FB9CD4F7}"/>
    <hyperlink ref="F9" r:id="rId12" xr:uid="{7BFD466D-EA81-4C0C-911B-7BE247A35692}"/>
    <hyperlink ref="F13" r:id="rId13" xr:uid="{5E5A6EA9-A61F-490A-8ACA-76BFAC4416E7}"/>
    <hyperlink ref="F20" r:id="rId14" display="https://www.mpam.mp.br/images/Transpar%C3%AAncia_2024/Fevereiro/Notas_Fiscais/Servi%C3%A7os/FATURA_76460861_2023_AMAZONAS_ENERGIA_177b0.pdf" xr:uid="{3AB9A22A-AC70-48CF-85DC-7A55D858D874}"/>
    <hyperlink ref="F21" r:id="rId15" display="https://www.mpam.mp.br/images/Transpar%C3%AAncia_2024/Fevereiro/Notas_Fiscais/Servi%C3%A7os/FATURA_76460930_2023_AMAZONAS_ENERGIA_0437a.pdf" xr:uid="{950D7811-B784-41EC-88F9-98D2D339A889}"/>
    <hyperlink ref="F24" r:id="rId16" xr:uid="{5751A828-06DF-485C-9A28-8207F93C685B}"/>
    <hyperlink ref="F89" r:id="rId17" xr:uid="{8FE1DB88-8CC5-473E-8A4A-960FD1CB4259}"/>
    <hyperlink ref="F90" r:id="rId18" xr:uid="{59D23235-ACD6-47B8-BFCE-A6E14261EB42}"/>
    <hyperlink ref="F85" r:id="rId19" xr:uid="{9B934B2C-026E-489A-8BBA-96125F8E63F8}"/>
    <hyperlink ref="F101" r:id="rId20" xr:uid="{12CA4423-8456-4CF6-8457-FB3F13341A9D}"/>
    <hyperlink ref="E26" r:id="rId21" xr:uid="{270A33EB-1902-4709-8714-A51D0404BF50}"/>
    <hyperlink ref="F26" r:id="rId22" xr:uid="{A1726480-C1E4-417A-8714-FA2744E4F25C}"/>
    <hyperlink ref="E50" r:id="rId23" xr:uid="{B97210E1-0386-4D14-A99B-011EAB67399F}"/>
    <hyperlink ref="E51" r:id="rId24" xr:uid="{6BB10D31-75C8-466D-9CF5-1CAB02DC7836}"/>
    <hyperlink ref="F97" r:id="rId25" xr:uid="{71AD1AEF-C48B-4F3A-99BB-6E2A4A8DA3CB}"/>
    <hyperlink ref="F98" r:id="rId26" xr:uid="{3C6B7C6C-6004-468D-B825-2CE150DE5D74}"/>
    <hyperlink ref="E42" r:id="rId27" xr:uid="{D6896BFD-A967-4244-86E7-CDAACA5F4340}"/>
    <hyperlink ref="E98" r:id="rId28" xr:uid="{F2546275-CC9E-42FB-A479-C791F958BB2B}"/>
    <hyperlink ref="E97" r:id="rId29" xr:uid="{D375DBEB-CCE6-4E0B-A333-593BE71C651D}"/>
    <hyperlink ref="F14" r:id="rId30" xr:uid="{27383B61-7F76-40F4-951E-B053F4105055}"/>
    <hyperlink ref="F15" r:id="rId31" display="https://www.mpam.mp.br/images/Transpar%C3%AAncia_2024/Fevereiro/Notas_Fiscais/Servi%C3%A7os/FATURA_172461220235_2023_COSAMA_CARAUARI_91119.pdf" xr:uid="{E873C356-78DB-46B1-9714-027CAA36DAF3}"/>
    <hyperlink ref="F16" r:id="rId32" display="https://www.mpam.mp.br/images/Transpar%C3%AAncia_2024/Fevereiro/Notas_Fiscais/Servi%C3%A7os/FATURA_284871220232_2023_COSAMA_CODAJAS_42d84.pdf" xr:uid="{37A39543-CCA6-4778-A71A-5679865CA848}"/>
    <hyperlink ref="F17" r:id="rId33" display="https://www.mpam.mp.br/images/Transpar%C3%AAncia_2024/Fevereiro/Notas_Fiscais/Servi%C3%A7os/FATURA_220981220233_2023_COSAMA_AUTAZES_53de3.pdf" xr:uid="{DF9B56EE-36B9-4968-B950-86525FCD1958}"/>
    <hyperlink ref="F18" r:id="rId34" display="https://www.mpam.mp.br/images/Transpar%C3%AAncia_2024/Fevereiro/Notas_Fiscais/Servi%C3%A7os/FATURA_049431220232_2023_COSAMA_TABATINGA_1de8e.pdf" xr:uid="{51A4D9F8-022D-4C10-9D04-03555FC4E12C}"/>
    <hyperlink ref="F19" r:id="rId35" display="https://www.mpam.mp.br/images/Transpar%C3%AAncia_2024/Fevereiro/Notas_Fiscais/Servi%C3%A7os/FATURA_049431220232_2023_COSAMA_TABATINGA_1de8e.pdf" xr:uid="{A7D36121-2109-4E81-AEA0-81DF7450FE3E}"/>
    <hyperlink ref="E14" r:id="rId36" display="https://www.mpam.mp.br/images/CCT_06-2022_-_MP-PGJ_b19f3.pdf" xr:uid="{837AD72E-1638-41E4-9AC1-1F472F96A824}"/>
    <hyperlink ref="E15" r:id="rId37" display="https://www.mpam.mp.br/images/CCT_06-2022_-_MP-PGJ_b19f3.pdf" xr:uid="{387A9C3D-9DD4-4376-B2D4-B805656AEA71}"/>
    <hyperlink ref="E16" r:id="rId38" display="https://www.mpam.mp.br/images/CCT_06-2022_-_MP-PGJ_b19f3.pdf" xr:uid="{D19C0DC9-169A-4A88-B69E-A79DB240732A}"/>
    <hyperlink ref="E17" r:id="rId39" display="https://www.mpam.mp.br/images/CCT_06-2022_-_MP-PGJ_b19f3.pdf" xr:uid="{E5560EE3-3C8B-4128-AE22-DF6F9BE6E46A}"/>
    <hyperlink ref="E18" r:id="rId40" display="https://www.mpam.mp.br/images/CCT_06-2022_-_MP-PGJ_b19f3.pdf" xr:uid="{34AF7588-CFB4-41D1-ABEC-0950B3179DDC}"/>
    <hyperlink ref="E52" r:id="rId41" xr:uid="{F59A5940-3325-4CCE-8DF9-DFF6038D5AE3}"/>
    <hyperlink ref="E53" r:id="rId42" xr:uid="{72FC307D-06D7-4B6A-A71B-6C09D1EF5C74}"/>
    <hyperlink ref="E54" r:id="rId43" xr:uid="{B454BCF4-DDF2-43E1-95F3-0F6C19110B27}"/>
    <hyperlink ref="E55" r:id="rId44" xr:uid="{CBEFF84E-57FF-441D-B21F-F35DD018F97E}"/>
    <hyperlink ref="E56" r:id="rId45" xr:uid="{957F9D01-5FB7-4BE0-9EF6-416F6249ED97}"/>
    <hyperlink ref="E19" r:id="rId46" display="https://www.mpam.mp.br/images/1%C2%BA_TAP_a_CCT_n%C2%BA_6-2022_-_MP-PGJ_-_2022.016293_dcaac.pdf" xr:uid="{6F6F3313-7048-4574-8F50-E4F42023F496}"/>
    <hyperlink ref="F95" r:id="rId47" xr:uid="{1EE4ED3B-9B17-433B-A5C2-C7F7AF0857BA}"/>
    <hyperlink ref="F7" r:id="rId48" xr:uid="{E3906FF8-57F6-4AC1-9503-552FFCE09C4C}"/>
    <hyperlink ref="E7" r:id="rId49" xr:uid="{09E812C7-741B-4EC2-B540-A67CD09089CA}"/>
    <hyperlink ref="E61" r:id="rId50" xr:uid="{AAB5D7BD-6655-416B-BCA6-CCFF1940B288}"/>
    <hyperlink ref="E60" r:id="rId51" xr:uid="{FE9653DF-9E3D-4E4F-A6BB-C0990E2AA666}"/>
    <hyperlink ref="F81" r:id="rId52" xr:uid="{3A360CD1-01CC-40A7-A3AA-A9E6989CADEB}"/>
    <hyperlink ref="F29" r:id="rId53" xr:uid="{1604A9A9-3F24-41B7-8BCA-C6A759F59CEE}"/>
    <hyperlink ref="F34" r:id="rId54" xr:uid="{747E3933-8330-4FEA-9CFB-55888F4B7C57}"/>
    <hyperlink ref="F61" r:id="rId55" xr:uid="{2BE3C529-92A4-4E1D-95A1-FDD7FA20C42F}"/>
    <hyperlink ref="F60" r:id="rId56" xr:uid="{4C355319-92D0-4BEC-94E5-8015D2B2E5F5}"/>
    <hyperlink ref="F45" r:id="rId57" xr:uid="{5C4577A2-62AA-45A3-8AE5-951753CF81EA}"/>
    <hyperlink ref="F44" r:id="rId58" xr:uid="{7EEC24E8-3D7E-4D46-A907-8629B9EA04E8}"/>
    <hyperlink ref="F43" r:id="rId59" xr:uid="{4B590C9B-DE45-4EB4-8ADB-FA909644D16B}"/>
    <hyperlink ref="F39" r:id="rId60" xr:uid="{4C616B51-6185-40C4-8543-5B4BDAC5D449}"/>
    <hyperlink ref="F56" r:id="rId61" xr:uid="{1293C55E-3B83-4C2C-9FDF-54D4FEC2C5F4}"/>
    <hyperlink ref="F55" r:id="rId62" xr:uid="{648BEED6-C39A-4F69-814D-2914EF2A3BE0}"/>
    <hyperlink ref="F54" r:id="rId63" xr:uid="{1C7E6F2D-08EF-4A2D-8910-A4E0915343AC}"/>
    <hyperlink ref="F53" r:id="rId64" xr:uid="{63F55FC0-8FD5-41A4-808D-6EB1ABEA1869}"/>
    <hyperlink ref="F52" r:id="rId65" xr:uid="{8C3DBBB0-5AD5-4ABB-9017-DAE16B3739B7}"/>
    <hyperlink ref="F49" r:id="rId66" xr:uid="{45FE7D75-A6C4-463F-A193-F9E507BF0EE3}"/>
    <hyperlink ref="F48" r:id="rId67" xr:uid="{14A1F12A-EEB0-4CAB-A980-1F1A323002C2}"/>
    <hyperlink ref="F68" r:id="rId68" xr:uid="{8B5E1F9F-0AE0-4ACB-B114-98E1A2B4B117}"/>
    <hyperlink ref="F42" r:id="rId69" xr:uid="{26D2C352-D080-4171-A670-A700E8DC8553}"/>
    <hyperlink ref="F50" r:id="rId70" xr:uid="{92D5AE2C-95DB-47ED-9228-A1017A37A255}"/>
    <hyperlink ref="F51" r:id="rId71" xr:uid="{760315E0-3E78-4502-B93D-F49C4D4ACE6C}"/>
    <hyperlink ref="F76" r:id="rId72" xr:uid="{200C5FEC-D568-41B4-925A-B901C48871FF}"/>
    <hyperlink ref="F69" r:id="rId73" xr:uid="{B6C48350-189F-44FB-95F6-2A6868FB8BFD}"/>
    <hyperlink ref="F80" r:id="rId74" xr:uid="{F4A58D37-8BE3-419D-A8D1-0C51C03E9137}"/>
    <hyperlink ref="F59" r:id="rId75" xr:uid="{FA14201A-C9A7-40DC-BDDB-CDC59E579DAD}"/>
    <hyperlink ref="F58" r:id="rId76" xr:uid="{1FEBC059-7237-418C-AE8A-A29BBC56D574}"/>
    <hyperlink ref="F40" r:id="rId77" xr:uid="{6FC6B8E5-74F2-48A3-B6F0-AEDFC1B88FAD}"/>
    <hyperlink ref="E40" r:id="rId78" xr:uid="{D55B2D2C-4742-4070-8654-0D6CD746ABE4}"/>
    <hyperlink ref="E10" r:id="rId79" xr:uid="{CDFE3A52-DADF-43E0-AD71-25D97FB2CA9D}"/>
    <hyperlink ref="E11" r:id="rId80" xr:uid="{FDD99595-EF68-4D4F-BD10-C19E71EDC290}"/>
    <hyperlink ref="F10" r:id="rId81" xr:uid="{C7B26EBC-5E69-4B70-AE73-4441A1688834}"/>
    <hyperlink ref="F11" r:id="rId82" xr:uid="{96E3B2C7-99A0-4EB4-9A42-30B5A2FC4A77}"/>
    <hyperlink ref="E31" r:id="rId83" display="https://www.mpam.mp.br/images/1_TA_ao_CT_N%C2%BA_025-2022_-_MP-PGJ_17da9.pdf" xr:uid="{BDDD0E9C-26B7-4A45-B536-492D729681F8}"/>
    <hyperlink ref="F31" r:id="rId84" xr:uid="{FEFDB250-5385-4546-ACC4-3AB2C4BBC30F}"/>
    <hyperlink ref="F74" r:id="rId85" xr:uid="{3E78F944-B2F7-47B4-B6B5-2A8937A689DB}"/>
    <hyperlink ref="E74" r:id="rId86" xr:uid="{142FC0FA-5898-41A0-A50D-D2567AC23F9A}"/>
    <hyperlink ref="E71" r:id="rId87" xr:uid="{065E666C-17E5-44FF-B81A-09AF9B36907F}"/>
    <hyperlink ref="E73" r:id="rId88" xr:uid="{79AB9111-581A-4EE2-9D82-C494550E4B3B}"/>
    <hyperlink ref="F71" r:id="rId89" xr:uid="{992F6BD5-03A1-43A1-BF99-EEF04997236F}"/>
    <hyperlink ref="F73" r:id="rId90" xr:uid="{7DDD37BF-064B-484E-AB0C-0311F9BCDE40}"/>
    <hyperlink ref="F67" r:id="rId91" xr:uid="{1DEAD78C-756A-4963-B866-F9A88B8EA426}"/>
    <hyperlink ref="F25" r:id="rId92" xr:uid="{33633EC6-C752-442D-A7C4-D952F1073BE3}"/>
    <hyperlink ref="F86" r:id="rId93" xr:uid="{7C85C699-D542-4490-8646-A6A43CBA1BCC}"/>
    <hyperlink ref="F87" r:id="rId94" xr:uid="{56222450-E0D5-48B9-8598-DA8B024E0EBA}"/>
    <hyperlink ref="F88" r:id="rId95" xr:uid="{678286C5-30C9-4EB9-8224-4F08ADACE791}"/>
    <hyperlink ref="E25" r:id="rId96" xr:uid="{89A2C5A6-AA69-4B2F-A2B7-936938A299CB}"/>
    <hyperlink ref="E86" r:id="rId97" xr:uid="{29698259-5E9F-45DC-9131-C87EB54D0ABA}"/>
    <hyperlink ref="E87" r:id="rId98" xr:uid="{996469AA-BB4C-4114-AD6E-FEBECE6713E2}"/>
    <hyperlink ref="E88" r:id="rId99" xr:uid="{C8102D10-01A6-4DBF-8CC2-98F2618ACEA5}"/>
    <hyperlink ref="E65" r:id="rId100" display="https://www.mpam.mp.br/images/CT_08-2023_-_MP-PGJ_dc9c9.pdf" xr:uid="{912BB4D0-21E4-4272-9A3A-DE040950C9BC}"/>
    <hyperlink ref="E62" r:id="rId101" display="https://www.mpam.mp.br/images/CT_07-2023_-_MP-PGJ_fb5b5.pdf" xr:uid="{3E22EE89-50A1-4936-AE5B-5004FB726752}"/>
    <hyperlink ref="F62" r:id="rId102" xr:uid="{85210E19-3715-4F7A-B771-ED147AABB8ED}"/>
    <hyperlink ref="F65" r:id="rId103" xr:uid="{B169A60F-AAF4-432E-9B34-5AC4BF708B9B}"/>
    <hyperlink ref="F41" r:id="rId104" xr:uid="{AEF0F535-7FC7-48F6-84DB-680885C0F032}"/>
    <hyperlink ref="F22" r:id="rId105" xr:uid="{137A579C-B6D0-4123-A748-593ACD1B3628}"/>
    <hyperlink ref="F91" r:id="rId106" xr:uid="{8D27F27B-537E-4574-9CAD-6FEFAEEC5C87}"/>
    <hyperlink ref="F92" r:id="rId107" xr:uid="{2D4C8E12-B4DA-49F1-83AB-A09C286F1D7F}"/>
    <hyperlink ref="E22" r:id="rId108" xr:uid="{851964AD-5FF8-4714-BA2D-2C5101673A28}"/>
    <hyperlink ref="E41" r:id="rId109" xr:uid="{8E22F457-576A-4B6B-AF0B-B55FB7ABC1EB}"/>
    <hyperlink ref="F23" r:id="rId110" xr:uid="{50823724-C66F-4D9B-840D-A0EF31559A3E}"/>
    <hyperlink ref="F64" r:id="rId111" xr:uid="{264D865C-CF81-417A-8895-D9A567ED51DE}"/>
    <hyperlink ref="E66" r:id="rId112" display="https://www.mpam.mp.br/images/CT_15-2023_-_MP-PGJ_777a8.pdf" xr:uid="{60BC6332-93F2-4F7F-ACAF-CF151F1AA967}"/>
    <hyperlink ref="F66" r:id="rId113" xr:uid="{D849ECA4-F6BC-41FA-8742-15D30A861429}"/>
    <hyperlink ref="F8" r:id="rId114" xr:uid="{A62B753B-958C-488B-8919-FBC0D4EDF209}"/>
    <hyperlink ref="E8" r:id="rId115" xr:uid="{E74DE20C-E202-426C-A06A-8539ACFDE87E}"/>
    <hyperlink ref="E63" r:id="rId116" display="https://www.mpam.mp.br/images/6_TA_ao_CT_N%C2%BA_035-2018_-_MP-PGJ_d6bfb.pdf" xr:uid="{2D3F1F6D-1C18-450B-91DE-CB7E2CEDDC1A}"/>
    <hyperlink ref="E72" r:id="rId117" xr:uid="{F50E6219-E82C-4D45-B370-82993389808A}"/>
    <hyperlink ref="E102" r:id="rId118" xr:uid="{2C583EF5-38CD-4D61-9E85-54C72677D886}"/>
    <hyperlink ref="E35" r:id="rId119" display="https://www.mpam.mp.br/images/6_TA_ao_CT_N%C2%BA_035-2018_-_MP-PGJ_d6bfb.pdf" xr:uid="{24E96428-3B84-4ED3-84DD-E59B1111D36B}"/>
    <hyperlink ref="E36" r:id="rId120" xr:uid="{55402B28-5F9F-4322-845D-215179D77C30}"/>
    <hyperlink ref="E99" r:id="rId121" xr:uid="{A21B8565-B4CB-4EAA-9F3A-F2941F8CBC3E}"/>
    <hyperlink ref="E100" r:id="rId122" xr:uid="{94A3B931-B0D7-44CC-A858-8886A4277F09}"/>
    <hyperlink ref="E70" r:id="rId123" xr:uid="{EAB87AEB-3EC1-4ACD-AD4E-02B7EE9C477D}"/>
    <hyperlink ref="E83" r:id="rId124" display="https://www.mpam.mp.br/images/1%C2%BA_TAP_a_CT_n%C2%BA_32-2021_-_MP-PGJ_-_2022.013020_cc048.pdf" xr:uid="{B9B4472F-DB3C-4A0C-B367-1EC06AC107E4}"/>
    <hyperlink ref="F35" r:id="rId125" xr:uid="{B5D9CC46-18F2-4665-BA73-CD7FB35B9ACE}"/>
    <hyperlink ref="F36" r:id="rId126" xr:uid="{E72CB67E-8153-49C2-800D-E6F832CD34EC}"/>
    <hyperlink ref="F63" r:id="rId127" xr:uid="{1140C95E-7462-4CFA-AC70-E0E85DA0DE43}"/>
    <hyperlink ref="F70" r:id="rId128" xr:uid="{DEBFE13C-8C3C-45EF-AAD7-257B8DB13FBD}"/>
    <hyperlink ref="F83" r:id="rId129" xr:uid="{7A923DF1-F52D-45A3-8691-A28DF06D9E52}"/>
    <hyperlink ref="F99" r:id="rId130" xr:uid="{C291E9FB-7579-4309-A846-E7D9231AABBA}"/>
    <hyperlink ref="F72" r:id="rId131" xr:uid="{49417B4D-DC5E-497C-ACBF-9953E1B82425}"/>
    <hyperlink ref="F100" r:id="rId132" xr:uid="{494EB6D2-19D7-4DA1-AB02-3B883D7BE61E}"/>
    <hyperlink ref="F102" r:id="rId133" xr:uid="{2166B024-DF86-47B5-9B27-A4FC2C5DFAEE}"/>
    <hyperlink ref="F93" r:id="rId134" xr:uid="{D5A246F1-012C-41CF-8A83-0DA63B0CCC59}"/>
    <hyperlink ref="F94" r:id="rId135" xr:uid="{7B88DD9E-1EF5-4274-B5EC-37B171736322}"/>
    <hyperlink ref="F30" r:id="rId136" xr:uid="{8F091B2C-F4FF-4554-89B7-960A9CA5E1D9}"/>
    <hyperlink ref="E30" r:id="rId137" xr:uid="{4C74CCF8-05A6-4BC8-84A8-A9726BD3EF02}"/>
    <hyperlink ref="E79" r:id="rId138" xr:uid="{4E72445A-4D75-43D8-B283-5B53113BD78F}"/>
    <hyperlink ref="E104" r:id="rId139" xr:uid="{D0E89757-71AB-4D9E-8641-A06A4FA2D7D9}"/>
    <hyperlink ref="F104" r:id="rId140" xr:uid="{5F722528-6F12-4E2D-92B0-E0D65C5CC3A4}"/>
    <hyperlink ref="F79" r:id="rId141" xr:uid="{2105CAE5-C787-44E7-8BA3-B01BD9BAEF92}"/>
    <hyperlink ref="F12" r:id="rId142" xr:uid="{D0618CCB-8E64-4252-9334-F515DFAF1217}"/>
    <hyperlink ref="F46" r:id="rId143" xr:uid="{7033AE19-376C-4BC3-BC6E-8432D9B25B4F}"/>
    <hyperlink ref="E28" r:id="rId144" xr:uid="{361AF58D-C096-4E89-8247-020A07916BE4}"/>
    <hyperlink ref="E96" r:id="rId145" xr:uid="{063C8423-9A08-4D94-83F0-FCF51F995F71}"/>
    <hyperlink ref="E27" r:id="rId146" xr:uid="{A477538C-2A21-4C12-9578-A83026843B86}"/>
    <hyperlink ref="F27" r:id="rId147" display="Fatura nº 239742111/2024" xr:uid="{E0C703D4-FFF7-467C-907A-3AE6261CF30C}"/>
    <hyperlink ref="F28" r:id="rId148" display="Fatura nº 2375386112/2023" xr:uid="{F728307E-0A90-4505-BEEF-713366BDFFB8}"/>
    <hyperlink ref="F96" r:id="rId149" xr:uid="{5E604F23-7FD2-4C67-BEAE-B28489514F53}"/>
    <hyperlink ref="F37" r:id="rId150" xr:uid="{BCBFDCE1-9C55-4448-8C08-8053C804B8D1}"/>
    <hyperlink ref="F38" r:id="rId151" xr:uid="{E62C8C28-F66F-4497-B4F7-E7C1394E393C}"/>
    <hyperlink ref="F47" r:id="rId152" xr:uid="{41EF7BD5-549E-415B-B6CD-E20A2AC8DFC7}"/>
    <hyperlink ref="E37" r:id="rId153" display="https://www.mpam.mp.br/images/2%C2%BA_TA_ao_CT_013-2021_-_MP-PGJ_f9615.pdf" xr:uid="{F46276B9-0F4A-4040-9374-0DF5F50FBC07}"/>
    <hyperlink ref="E38" r:id="rId154" display="https://www.mpam.mp.br/images/2%C2%BA_TA_ao_CT_013-2021_-_MP-PGJ_f9615.pdf" xr:uid="{B90F57BF-1B0C-4A16-B1FF-978B812FC4D4}"/>
    <hyperlink ref="E47" r:id="rId155" xr:uid="{449E8233-F53A-42FC-AE94-85003D16441E}"/>
    <hyperlink ref="E84" r:id="rId156" xr:uid="{2D1F66FD-FE3C-49A3-A0DD-C108AFC827E4}"/>
    <hyperlink ref="F84" r:id="rId157" xr:uid="{563E13A3-8E83-4179-ACE2-AF907587DE74}"/>
    <hyperlink ref="E75" r:id="rId158" xr:uid="{961B7F57-284F-4FFE-A03D-1BFD93424A6B}"/>
    <hyperlink ref="E77" r:id="rId159" xr:uid="{0038462A-7881-43B9-B7FB-BE9F319BA7A9}"/>
    <hyperlink ref="E78" r:id="rId160" xr:uid="{5A6211A1-EB92-4A7D-8575-F3AD2B862D01}"/>
    <hyperlink ref="F75" r:id="rId161" xr:uid="{8DD47686-891F-49E9-8B23-3FEF01B21995}"/>
    <hyperlink ref="F77" r:id="rId162" xr:uid="{1F277F18-2C2A-4AAD-9A3E-E6D81C51C567}"/>
    <hyperlink ref="F78" r:id="rId163" xr:uid="{7C364D22-1D62-4AFB-925F-4389AA85A1C0}"/>
    <hyperlink ref="E57" r:id="rId164" xr:uid="{BC80CEA7-6501-496A-8B7D-88EC0ADCD1A1}"/>
    <hyperlink ref="E82" r:id="rId165" xr:uid="{CA12D0BF-53CD-4A9F-83E7-24BFC01D641E}"/>
    <hyperlink ref="F57" r:id="rId166" xr:uid="{C4FB7619-6D99-4237-85C3-2A31E8ED66F7}"/>
    <hyperlink ref="F82" r:id="rId167" xr:uid="{AA1B2596-8A14-4E6B-818A-89E4D2758C46}"/>
    <hyperlink ref="E33" r:id="rId168" xr:uid="{73D4BB9C-6989-49C5-A6AB-AFC662ED437F}"/>
    <hyperlink ref="E32" r:id="rId169" display="https://www.mpam.mp.br/images/4%C2%BA_TA_ao_CT_015-2020_-_MP-PGJ_91a1e.pdf" xr:uid="{4CEC95C8-2683-4BB3-8136-034229F62F6F}"/>
    <hyperlink ref="F32" r:id="rId170" xr:uid="{E93CB1CD-24F9-460B-8DC4-15A5F12B8072}"/>
    <hyperlink ref="F33" r:id="rId171" xr:uid="{ED3030C5-1ADD-406A-8090-E6146D049899}"/>
  </hyperlinks>
  <pageMargins left="0.23622047244094491" right="0.23622047244094491" top="0.19685039370078741" bottom="0.74803149606299213" header="0.31496062992125984" footer="0.31496062992125984"/>
  <pageSetup scale="43" fitToHeight="0" orientation="portrait" r:id="rId172"/>
  <drawing r:id="rId17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0" ma:contentTypeDescription="Create a new document." ma:contentTypeScope="" ma:versionID="737b150ea9d040405d9c55a61c90d3f7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d6e157c28c310d0e5a0b6772635069ed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BF09D1-D931-41A4-A94F-A46F215C5292}"/>
</file>

<file path=customXml/itemProps2.xml><?xml version="1.0" encoding="utf-8"?>
<ds:datastoreItem xmlns:ds="http://schemas.openxmlformats.org/officeDocument/2006/customXml" ds:itemID="{A79E337F-3485-45E4-9577-7836A17D2892}"/>
</file>

<file path=customXml/itemProps3.xml><?xml version="1.0" encoding="utf-8"?>
<ds:datastoreItem xmlns:ds="http://schemas.openxmlformats.org/officeDocument/2006/customXml" ds:itemID="{3E91FFCB-CE03-4FA6-8C9C-8D1BC643F6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Serviços</vt:lpstr>
      <vt:lpstr>Serviços!Area_de_impressao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cp:lastPrinted>2024-04-19T20:55:33Z</cp:lastPrinted>
  <dcterms:created xsi:type="dcterms:W3CDTF">2024-04-19T20:54:39Z</dcterms:created>
  <dcterms:modified xsi:type="dcterms:W3CDTF">2024-04-19T20:55:55Z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