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peam.sharepoint.com/sites/DOF/Shared Documents/General/DOF/ANO 2024/TRANSPARÊNCIA/6 -  ORDEM CRONOLÓGICA DE PAGAMENTO/03.Março/"/>
    </mc:Choice>
  </mc:AlternateContent>
  <xr:revisionPtr revIDLastSave="3" documentId="8_{8433C286-C171-4673-A3C1-39A1FEF1B6A2}" xr6:coauthVersionLast="47" xr6:coauthVersionMax="47" xr10:uidLastSave="{68FECABF-C90E-49EB-9160-3AF9B1DC41CB}"/>
  <bookViews>
    <workbookView xWindow="-120" yWindow="-120" windowWidth="29040" windowHeight="15840" xr2:uid="{E440EAA5-BD90-4C44-8614-A7A8ABAF408D}"/>
  </bookViews>
  <sheets>
    <sheet name="Serviços" sheetId="1" r:id="rId1"/>
  </sheets>
  <externalReferences>
    <externalReference r:id="rId2"/>
  </externalReferences>
  <definedNames>
    <definedName name="_xlnm._FilterDatabase" localSheetId="0" hidden="1">Serviços!$D$1:$D$191</definedName>
    <definedName name="_xlnm.Print_Area" localSheetId="0">Serviços!$A$1:$M$101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7" i="1" l="1"/>
  <c r="L93" i="1"/>
  <c r="L92" i="1"/>
  <c r="L91" i="1"/>
  <c r="L89" i="1"/>
  <c r="L88" i="1"/>
  <c r="L87" i="1"/>
  <c r="L86" i="1"/>
  <c r="L85" i="1"/>
  <c r="L84" i="1"/>
  <c r="L83" i="1"/>
  <c r="L82" i="1"/>
  <c r="L81" i="1"/>
  <c r="L80" i="1"/>
  <c r="L79" i="1"/>
  <c r="L78" i="1"/>
  <c r="L76" i="1"/>
  <c r="L75" i="1"/>
  <c r="L74" i="1"/>
  <c r="L73" i="1"/>
  <c r="L69" i="1"/>
  <c r="L68" i="1"/>
  <c r="L67" i="1"/>
  <c r="L65" i="1"/>
  <c r="L64" i="1"/>
  <c r="L62" i="1"/>
  <c r="L61" i="1"/>
  <c r="L60" i="1"/>
  <c r="L59" i="1"/>
  <c r="L58" i="1"/>
  <c r="L57" i="1"/>
  <c r="L55" i="1"/>
  <c r="L53" i="1"/>
  <c r="L48" i="1"/>
  <c r="I48" i="1"/>
  <c r="L47" i="1"/>
  <c r="L40" i="1"/>
  <c r="L39" i="1"/>
  <c r="L37" i="1"/>
  <c r="L36" i="1"/>
  <c r="L35" i="1"/>
  <c r="L34" i="1"/>
  <c r="L33" i="1"/>
  <c r="L28" i="1"/>
  <c r="L27" i="1"/>
  <c r="L25" i="1"/>
  <c r="L24" i="1"/>
  <c r="L23" i="1"/>
  <c r="L20" i="1"/>
  <c r="L19" i="1"/>
  <c r="L18" i="1"/>
  <c r="L16" i="1"/>
  <c r="L15" i="1"/>
  <c r="L13" i="1"/>
  <c r="L12" i="1"/>
  <c r="L11" i="1"/>
  <c r="L10" i="1"/>
  <c r="L9" i="1"/>
  <c r="L8" i="1"/>
  <c r="L7" i="1"/>
  <c r="A2" i="1"/>
</calcChain>
</file>

<file path=xl/sharedStrings.xml><?xml version="1.0" encoding="utf-8"?>
<sst xmlns="http://schemas.openxmlformats.org/spreadsheetml/2006/main" count="641" uniqueCount="400">
  <si>
    <t>ORDEM CRONOLÓGICA DE PAGAMENTOS – PGJ/AM</t>
  </si>
  <si>
    <r>
      <t xml:space="preserve">ORDEM CRONOLÓGICA DE PAGAMENTOS DE </t>
    </r>
    <r>
      <rPr>
        <b/>
        <sz val="14"/>
        <color theme="4" tint="-0.249977111117893"/>
        <rFont val="Arial"/>
        <family val="2"/>
      </rPr>
      <t>PRESTAÇÃO DE SERVIÇOS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</si>
  <si>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</si>
  <si>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</si>
  <si>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</si>
  <si>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</si>
  <si>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</si>
  <si>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</si>
  <si>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</si>
  <si>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</si>
  <si>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</si>
  <si>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</si>
  <si>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</si>
  <si>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</si>
  <si>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</si>
  <si>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MARÇO</t>
  </si>
  <si>
    <t xml:space="preserve"> ECOSEGM E CONSULTORIA AMBIENTAL LTDA ME</t>
  </si>
  <si>
    <t>Liquidação da NE nº 2023NE0000712 - Ref. a serviços de análises laboratoriais da qualidade dos efluentes da  ETE, C.A. 003/2020 - 3° TA, ref. à 7ª medição (Novembro/2023), conf. NFS-e 4145 e SEI 2024.003923.</t>
  </si>
  <si>
    <t>4145/2024</t>
  </si>
  <si>
    <t>552/2024</t>
  </si>
  <si>
    <t>-</t>
  </si>
  <si>
    <t>2024.003923</t>
  </si>
  <si>
    <t>ECOSEGM E CONSULTORIA AMBIENTAL LTDA ME</t>
  </si>
  <si>
    <t xml:space="preserve">Liquidação da NE nº 2023NE0000712 - Ref. a serviços de análises laboratoriais da qualidade dos efluentes da  ETE, C.A. 003/2020 - 3° TA, ref. à 8ª medição (Dezembro/2023), conf. NFS-e 4144 e SEI 2024.004029.
</t>
  </si>
  <si>
    <t>4144/2024</t>
  </si>
  <si>
    <t>553/2024</t>
  </si>
  <si>
    <t>2024.004029</t>
  </si>
  <si>
    <t>03.264.927/0001-27</t>
  </si>
  <si>
    <t>MANAUS AMBIENTAL S.A</t>
  </si>
  <si>
    <t>Liquidação da NE nº 2024NE0000027 - Ref, ao  abastecimento de água e esgotamento sanitário para a PGJ/MPAM, ref. a Jan/2024, conf. Fatura Agrupada nº 241420/2024 (C.A. 006/2023 – MP/PGJ) e SEI 2024.004064.</t>
  </si>
  <si>
    <t>241420/2024</t>
  </si>
  <si>
    <t>554/2024</t>
  </si>
  <si>
    <t>2024.004064</t>
  </si>
  <si>
    <t>82.845.322/0001-04</t>
  </si>
  <si>
    <t>SOFTPLAN PLANEJAMENTO E SISTEMAS LTDA</t>
  </si>
  <si>
    <t>Liquidação da NE nº 2024NE0000064 - Ref. prestação de Serviço de Garantia de Evolução Tecnológica e Funcional - GETF, correspondente ao mês de Dezembro/2023 conforme NFS-e n° 636712 (019/2021 – MP/PGJ) e demais documentos no PI-SEI 2024.003038.</t>
  </si>
  <si>
    <t>636712/2024</t>
  </si>
  <si>
    <t>555/2024</t>
  </si>
  <si>
    <t>04/03/202</t>
  </si>
  <si>
    <t>2024.003038</t>
  </si>
  <si>
    <t>Liquidação da NE nº 2024NE0000064 - Ref. prestação de serviço de sustentação, Dezembro/2023, conforme NF-e n° 636711, Contrato n° 019/2021 - MP/PGJ e demais documentos no PI-SEI 2024.003031.</t>
  </si>
  <si>
    <t>636711/2024</t>
  </si>
  <si>
    <t>556/2024</t>
  </si>
  <si>
    <t>2024.003031</t>
  </si>
  <si>
    <t>33.179.565/0001-37</t>
  </si>
  <si>
    <t>SENCINET BRASIL SERVICOS DE TELECOMUNICACOES LTDA</t>
  </si>
  <si>
    <t>Liquidação da NE nº 2024NE0000048 - Ref. a serviços de comunicação vsat banda Ku,  prestados no período de Janeiro de 2024, descritos na NF-e nº 008485(C.A. 022/2021 - MP/PGJ - 1ª TA) e SEI 2024.003304.</t>
  </si>
  <si>
    <t>008485/2024</t>
  </si>
  <si>
    <t>597/2024</t>
  </si>
  <si>
    <t>2024.003304</t>
  </si>
  <si>
    <t>05.929.726/0001-73</t>
  </si>
  <si>
    <t>MÓDULO ENGENHARIA CONSULTORIA E GERENCIA PREDIAL LTDA</t>
  </si>
  <si>
    <t>Liquidação da NE nº 2023NE0000845 - Ref. a serviços de manutenção preventiva e corretiva de elevadores, em período de Janeiro/2024, descritos na NF-e nº 18.380(C.A. 015/2023 - MP/PGJ) e SEI 2024.003593. 1/2</t>
  </si>
  <si>
    <t>18380/2024</t>
  </si>
  <si>
    <t>598/2024</t>
  </si>
  <si>
    <t>2024.003593</t>
  </si>
  <si>
    <t>Liquidação da NE nº 2024NE0000029 - Ref. a serviços de manutenção preventiva e corretiva de elevadores, em período de Janeiro/2024, descritos na NF-e nº 18.380(C.A. 015/2023 - MP/PGJ) e SEI 2024.003593. 2/2</t>
  </si>
  <si>
    <t>599/2024</t>
  </si>
  <si>
    <t>07.244.008/0002-23</t>
  </si>
  <si>
    <t>EYES NWHERE SISTEMAS INTELIGENTES DE IMAGEM LTDA</t>
  </si>
  <si>
    <t>Liquidação da NE nº 2024NE0000336 - Ref. a serviços de conectividade com proteção contra ataques distribuídos de negação de serviço (Anti- DDoS), em janeiro/2024, conforme NFS-e 383 ( 033/2021-MP/PGJ-2ª TA) e SEI 2024.003418.</t>
  </si>
  <si>
    <t>383/2024</t>
  </si>
  <si>
    <t>600/2024</t>
  </si>
  <si>
    <t>2024.003418</t>
  </si>
  <si>
    <t>76.535.764/0001-43</t>
  </si>
  <si>
    <t>OI S.A.</t>
  </si>
  <si>
    <t>Liquidação da NE nº 2024NE0000035 - Ref. a serviços de acesso dedicado à Internet Link de Dados de 300Mbps c/ anti-DDOS (C.A. Nº 032/2021 - MP/PGJ) - referente a FEVEREIRO/2024, conforme fatura nº 300039347573 e SEI 2024.004979. 1/2</t>
  </si>
  <si>
    <t>300039347573/2024</t>
  </si>
  <si>
    <t>601/2024</t>
  </si>
  <si>
    <t>2024.004979</t>
  </si>
  <si>
    <t>Liquidação da NE nº 2023NE0002785 - Ref. a serviços de acesso dedicado à Internet Link de Dados de 300Mbps c/ anti-DDOS (C.A. Nº 032/2021 - MP/PGJ) - referente a FEVEREIRO/2024, conforme fatura nº 300039347573 e SEI 2024.004979. 2/2</t>
  </si>
  <si>
    <t>602/2024</t>
  </si>
  <si>
    <t>15.615.996/0001-17</t>
  </si>
  <si>
    <t xml:space="preserve"> F B SERVIÇOS DE BLINDAGENS EIRELI</t>
  </si>
  <si>
    <t>Liquidação da NE nº 2023NE0002324 - Referente a serviço de blindagem de veículos à PGJ/AM pela FB Serviços de Bilndagem, conforme contrato nº 033/2023/PGJ, NFSe nº 842/2024 e SEI nº 2024.004824.</t>
  </si>
  <si>
    <t>842/2024</t>
  </si>
  <si>
    <t>603/2024</t>
  </si>
  <si>
    <t>2024.004824</t>
  </si>
  <si>
    <t>01.134.191/0007-32</t>
  </si>
  <si>
    <t>SERVIX INFORMÁTICA LTDA</t>
  </si>
  <si>
    <t>Liquidação da NE nº 2023NE0000253 - Referente a serviço de monitoramento da solução à PGJ/AM pela Servix Informática Ltda, relativo a dezembro de 2023, conforme contrato nº 004/2023/PGJ, NFSe nº 34/2024 e SEI nº 2024.001726.</t>
  </si>
  <si>
    <t>34/2024</t>
  </si>
  <si>
    <t>605/2024</t>
  </si>
  <si>
    <t>2024.001726</t>
  </si>
  <si>
    <t>Liquidação da NE nº 2023NE0000253 - Referente a serviço de firewall em alta disponibilidade à PGJ/AM pela Servix Informática Ltda, relativo a dezembro de 2023, conforme contrato nº 004/2023/PGJ, NFSe nº 35/2024 e SEI nº 2024.001726.</t>
  </si>
  <si>
    <t>35/2024</t>
  </si>
  <si>
    <t>606/2024</t>
  </si>
  <si>
    <t>682 SOLUÇOES EM TECNOLOGIA DA INFORMAÇAO LTDA  ME</t>
  </si>
  <si>
    <t>Liquidação da NE nº 2023NE0002453 - Referente a serviço de licenciamento de uso de softwares seobra à PGJ/AM pela 682 Soluções Ltda, conforme contrato nº 011/2023/PGJ, NFSe nº 31539/2024 e SEI nº 2024.001555.</t>
  </si>
  <si>
    <t>31539/2024</t>
  </si>
  <si>
    <t>607/2024</t>
  </si>
  <si>
    <t>2024.001555</t>
  </si>
  <si>
    <t>QUALY NUTRI SERVICOS DE ALIMENTACAO LTDA</t>
  </si>
  <si>
    <t>Liquidação da NE n. 2023NE0002410 - Referente a serviço de buffet à PGJ/AM pela Qualy Nutri, dias 13 e 21/11/2023, conforme  PE nº 4.026/2023/PGJ, NF 597/2023 e SEI nº 2023.027071.</t>
  </si>
  <si>
    <t>597/2023</t>
  </si>
  <si>
    <t>612/2024</t>
  </si>
  <si>
    <t>2023.027071</t>
  </si>
  <si>
    <t>ALFAMA COM E SERVIÇOS LTDA</t>
  </si>
  <si>
    <t>Liquidação da NE nº 2023NE0001913 - Referente a serviço de dedetização e semelhantes à PGJ/AM pela Alfama Ltda, relativo a dezembro de 2023, conforme contrato nº 024/2023/PGJ, NF 3402/2024 e SEI nº 2024.000285.</t>
  </si>
  <si>
    <t>3402/2024</t>
  </si>
  <si>
    <t>613/2024</t>
  </si>
  <si>
    <t>2024.000285</t>
  </si>
  <si>
    <t>G REFRIGERAÇAO COM E SERV DE REFRIGERAÇAO LTDA  ME</t>
  </si>
  <si>
    <t>Liquidação da NE nº 2024NE0000019 -Referente a serviço de manutenção de equipamentos de refrigeração à PGJ/AM por G. Refrigeração, relativo a fevereiro de 2024, conforme contrato nº 025/2022/PGJ, NFS nº 3057 e SEI nº 2024.005068.</t>
  </si>
  <si>
    <t>3057/2024</t>
  </si>
  <si>
    <t>614/2024</t>
  </si>
  <si>
    <t>2024.005068</t>
  </si>
  <si>
    <t>MOVLEADS AGENCIA DE MARKETING DIGITAL LTDA</t>
  </si>
  <si>
    <t>Liquidação da NE nº 2023NE0002510 - Ref. a prestação de serviços de técnicos especializados em design gráfico e editoração de publicações, no período de 01/12/2023 à 01/01/2024, descritos na NF-e nº 408, C.A 030/2022 - MP/PGJ  e SEI 2024.000840.</t>
  </si>
  <si>
    <t>408/2024</t>
  </si>
  <si>
    <t>615/2024</t>
  </si>
  <si>
    <t>2024.000840</t>
  </si>
  <si>
    <t>EFICAZ ASSESSORIA DE COMUNICAÇÃO LTDA</t>
  </si>
  <si>
    <t>Liquidação da NE nº 2023NE0000258 - Ref. a serviços de Mailing e clipping jornalístico online com monitoramento de mídia, gestão da informação e analise de conteúdo - Dezembro/2023, (C.A. 001/2022–MP/PG-1° T.A), conf.NFS-e nº 1158 e SEI 2024.000099.</t>
  </si>
  <si>
    <t>1158/2024</t>
  </si>
  <si>
    <t>616/2024</t>
  </si>
  <si>
    <t>2024.000099</t>
  </si>
  <si>
    <t>CENTRO BRASILEIRO DE PESQUISA EM AVALIACAO E SELECAO E DE PROMOCAO DE EVENTOS CEBRASPE</t>
  </si>
  <si>
    <t>Liquidação da NE nº 2022NE0000821 - Ref. a realização de concurso público, ref. à 5ª Parcela, após a divulgação do resultado final do Exame psicotécnico e exame de higidez física e mental, CA. 008/2022 – MP/PGJ, conf. NFS-e n° 435 e SEI 2023.027204.</t>
  </si>
  <si>
    <t>435/2024</t>
  </si>
  <si>
    <t>619/2024</t>
  </si>
  <si>
    <t>2023.027204</t>
  </si>
  <si>
    <t xml:space="preserve">BMJ COMERCIAL E SERVICOS LTDA          </t>
  </si>
  <si>
    <t>Liquidação da NE nº 2023NE0001492 - Ref. a manutenção preventiva e corretiva do grupo gerador que atende o edifício anexo administrativo da PGJ, de Dezembro/2023, descritos na NF-e nº 425 e SEI 2024.000850.</t>
  </si>
  <si>
    <t>425/2024</t>
  </si>
  <si>
    <t>622/2024</t>
  </si>
  <si>
    <t>2024.000850</t>
  </si>
  <si>
    <t>GIBBOR BRASIL PUBLICIDADE E PROPAGANDA LTDA</t>
  </si>
  <si>
    <t>Liquidação da NE nº 2023NE0000045 Ref. a  serviço de publicações do MP/AM  em jornal diário de grande circulação no Amazonas, 1º TA do C.A 011/2021-MP/PGJ, mês de julho/2023, conforme NFS-e n° 3382 e SEI 2023.017409 (parte 1).</t>
  </si>
  <si>
    <t>3382/2024</t>
  </si>
  <si>
    <t>623/2024</t>
  </si>
  <si>
    <t xml:space="preserve">2023.017409 </t>
  </si>
  <si>
    <t>Liquidação da NE nº 2023NE0000844 Ref. a  serviço de publicações do MP/AM  em jornal diário de grande circulação no Amazonas, 1º TA do C.A 011/2021-MP/PGJ, mês de julho/2023, conforme NFS-e n° 3382 e SEI 2023.017409 (parte 2).</t>
  </si>
  <si>
    <t>624/2024</t>
  </si>
  <si>
    <t>Liquidação da NE nº 2024NE0000018 - Ref. a serviços de Mailing e clipping jornalístico online com monitoramento de mídia, gestão da informação e analise de conteúdo - Fevereiro/2024, (C.A. 001/2022–MP/PG-1° T.A), conf.NFS-e nº 1169 e SEI 2024.005112.</t>
  </si>
  <si>
    <t>1169/2024</t>
  </si>
  <si>
    <t>625/2024</t>
  </si>
  <si>
    <t>2024.005112</t>
  </si>
  <si>
    <t>Liquidação da NE nº 2023NE0000258 - Ref. a serviços de Mailing e clipping jornalístico online com monitoramento de mídia, gestão da informação e analise de conteúdo - Fevereiro/2024, (C.A. 001/2022–MP/PG-1° T.A), conf.NFS-e nº 1169 e SEI 2024.005112.</t>
  </si>
  <si>
    <t>626/2024</t>
  </si>
  <si>
    <t>Liquidação da NE nº 2024NE0000050 - Ref. a serviço de comunicação de dados, ref. a JANEIRO/2024, descritos na NF-e nº 008484 (C.A. 013/2021-MP/PGJ - 2ª TA) e SEI 2024.003300.</t>
  </si>
  <si>
    <t>8484/2024</t>
  </si>
  <si>
    <t>644/2024</t>
  </si>
  <si>
    <t>2024.003300</t>
  </si>
  <si>
    <t>Liquidação da NE nº 2024NE0000052 - Ref. a serviço de valor adicionado e circuito, ref. a JANEIRO/2024, descritos na NF-e nº 12811 (C.A. 013/2021-MP/PGJ - 2ª TA) e SEI 2024.003300.</t>
  </si>
  <si>
    <t>12811/2024</t>
  </si>
  <si>
    <t>645/2024</t>
  </si>
  <si>
    <t xml:space="preserve"> SOFTPLAN PLANEJAMENTO E SISTEMAS LTDA</t>
  </si>
  <si>
    <t>Liquidação da NE nº 2024NE0000064 - Referente a prestação de serviço de suporte de primeiro nível à PGJ/AM pela Softplan, relativo a novembro de 2023, conforme contrato nº 019/2021/PGJ, NFS nº 614749/2023 e SEI nº 2023.028331.</t>
  </si>
  <si>
    <t>614749/2023</t>
  </si>
  <si>
    <t>652/2024</t>
  </si>
  <si>
    <t>2023.028331</t>
  </si>
  <si>
    <t xml:space="preserve">Liquidação da NE nº 2024NE0000065 - Referente a prestação de serviços sobre infraestrutura à PGJ/AM pela Softplan, relativo a novembro de 2023, conforme contrato nº 019/2021/PGJ, NFS nº 614750/2023 e SEI nº 2023.028333. </t>
  </si>
  <si>
    <t>614750/2023</t>
  </si>
  <si>
    <t>653/2024</t>
  </si>
  <si>
    <t>2023.028333</t>
  </si>
  <si>
    <t>Liquidação da NE nº 2024NE0000064 - Referente a prestação de serviços de sustentação à PGJ/AM pela Softplan, relativo a novembro de 2023, conforme contrato nº 019/2021/PGJ, NFS nº 614747/2023 e SEI nº 2023.028326.</t>
  </si>
  <si>
    <t>614747/2023</t>
  </si>
  <si>
    <t>654/2024</t>
  </si>
  <si>
    <t>2023.028326</t>
  </si>
  <si>
    <t>PRIMUSTECH SISTEMAS DE SEGURANCA E TECNOLOGIA DA INFORMACAO LTDA</t>
  </si>
  <si>
    <t>Liquidação da NE nº 2023NE0000959 - Referente a serviço de prestação de projetos à PGJ/AM pela Primustech Ltda, conforme contrato nº 003/2023/PGJ, NFS nº 52/2024 e SEI nº 2024.001711.</t>
  </si>
  <si>
    <t>52/2024</t>
  </si>
  <si>
    <t>660/2024</t>
  </si>
  <si>
    <t>2024.001711</t>
  </si>
  <si>
    <t xml:space="preserve"> EYES NWHERE SISTEMAS INTELIGENTES DE IMAGEM LTDA</t>
  </si>
  <si>
    <t>Liquidação da NE nº 2024NE0000336 - Ref. a serviços de conectividade com proteção contra ataques distribuídos de negação de serviço (Anti- DDoS), período de 01 a 16/12/2023, conforme NFS-e 65/2024, contrato nº 033/2021/PGJ e SEI 2024.004379.</t>
  </si>
  <si>
    <t>65/2024</t>
  </si>
  <si>
    <t>663/2024</t>
  </si>
  <si>
    <t>2024.004379</t>
  </si>
  <si>
    <t>Liquidação da NE nº 2023NE0002647 - Ref. a serviços de conectividade com proteção contra ataques distribuídos de negação de serviço (Anti- DDoS), período de 17 a 31/12/2023, conforme NFS-e 705/2024, contrato nº 033/2021/PGJ e SEI 2024.004379.</t>
  </si>
  <si>
    <t>705/2024</t>
  </si>
  <si>
    <t>664/2024</t>
  </si>
  <si>
    <t xml:space="preserve"> FUNDO DE MODERNIZAÇÃO E REAPARELHAMENTO DO PODER JUDICIARIO ESTADUAL</t>
  </si>
  <si>
    <t>Liquidação da NE n. 2023NE0001081 - Referente à Cessão Onerosa de uso de bem imóvel n.º 001/2021-TJ/AM, correspondente fevereiro/2024.., conf. documentos presentes no PI-SEI 2024.004889.</t>
  </si>
  <si>
    <t>Memorando nº 59/2024</t>
  </si>
  <si>
    <t>665/2024</t>
  </si>
  <si>
    <t>Pagamento de cessão de espaço com vencimento próximo</t>
  </si>
  <si>
    <t>2024.004889</t>
  </si>
  <si>
    <t>Liquidação da NE n. 2024NE0000092 - Referente à Cessão Onerosa de uso de bem imóvel n.º 001/2021-TJ/AM, correspondente fevereiro/2024.., conf. documentos presentes no PI-SEI 2024.004889.</t>
  </si>
  <si>
    <t>666/2024</t>
  </si>
  <si>
    <t xml:space="preserve"> PREVILEMOS LTDA - ADMINISTRADORA E CORRETORA DE SEGUROS</t>
  </si>
  <si>
    <t>Liquidação da NE nº 2023NE0001828 - Ref. a seguro coletivo contra acidentes pessoais para Residentes Jurídicos, prestados no período de 01/02/2024 a 01/03/2024, conf. Fatura nº 06 (78693577) e SEI 2024.005508.</t>
  </si>
  <si>
    <t>Fatura nº 06/2024</t>
  </si>
  <si>
    <t>668/2024</t>
  </si>
  <si>
    <t>2024.005508</t>
  </si>
  <si>
    <t xml:space="preserve"> TRIVALE INSTITUICAO DE PAGAMENTO LTDA</t>
  </si>
  <si>
    <t>Liquidação da NE nº 2024NE0000068 - Ref. a serviço de administração, gerenciamento e fornecimento de vale-alimentação em FEVEREIRO/2024, conforme NFS-e  02224994, C.A 015/2020 – MP/PGJ - 4° TA M e SEI 2024.005497</t>
  </si>
  <si>
    <t>2224994/2024</t>
  </si>
  <si>
    <t>679/2024</t>
  </si>
  <si>
    <t>2024.005497</t>
  </si>
  <si>
    <t>Liquidação da NE n. 2024NE0000068 - Ref. a serviço de administração, gerenciamento e fornecimento de vale-alimentação em FEVEREIRO/2024, conforme NFS-e  2230035, C.A 015/2020 – MP/PGJ - 4° TA M e SEI 2024.005497</t>
  </si>
  <si>
    <t>2230035/2024</t>
  </si>
  <si>
    <t>680/2024</t>
  </si>
  <si>
    <t xml:space="preserve"> PRODAM PROCESSAMENTO DE DADOS AMAZONAS SA</t>
  </si>
  <si>
    <t>Liquidação da NE nº 2023NE0001314 - Ref. a Serviços prestados pela empresa PRODAM na execução do Sistema AJURI, ref. a Janeiro/2024, conforme NFS-e n° 43598, C.A 012/2021-MP/PGJ e SEI 2024.005021. 1/2</t>
  </si>
  <si>
    <t>43598/2024</t>
  </si>
  <si>
    <t>681/2024</t>
  </si>
  <si>
    <t>2024.005021</t>
  </si>
  <si>
    <t>Liquidação da NE nº 2024NE0000040 - Ref. a Serviços prestados pela empresa PRODAM na execução do Sistema AJURI, ref. a Janeiro/2024, conforme NFS-e n° 43598, C.A 012/2021-MP/PGJ e SEI 2024.005021. 2/2</t>
  </si>
  <si>
    <t>682/2024</t>
  </si>
  <si>
    <t xml:space="preserve"> SIDI SERVIÇOS DE COMUNICAÇAO LTDA  ME</t>
  </si>
  <si>
    <t>Liquidação da NE nº 2023NE0000746 - Referente a serviço de circuitos de comunicação de dados geral e dedicado à PGJ/AM pela Sidi Ltda, relativo a janeiro/2024, conforme contrato nº 013/2023/PGJ, NFSe nº 17596 e SEI nº 2024.003742.</t>
  </si>
  <si>
    <t>17596/2024</t>
  </si>
  <si>
    <t>683/2024</t>
  </si>
  <si>
    <t>2024.003742</t>
  </si>
  <si>
    <t>Liquidação da NE nº 2023NE0002177 - Referente a serviço de circuitos de comunicação de dados geral e dedicado à PGJ/AM pela Sidi Ltda, relativo a janeiro/2024, conforme contrato nº 013/2023/PGJ, NFSe nº 17596 e SEI nº 2024.003742.</t>
  </si>
  <si>
    <t>684/2024</t>
  </si>
  <si>
    <t>Liquidação da NE nº 2024NE0000055 - Referente a serviço de circuitos de comunicação de dados geral e dedicado à PGJ/AM pela Sidi Ltda, relativo a janeiro/2024, conforme contrato nº 013/2023/PGJ, NFSe nº 17596 e SEI nº 2024.003742.</t>
  </si>
  <si>
    <t>685/2024</t>
  </si>
  <si>
    <t>Liquidação da NE nº 2023NE0000747 - Referente a locação de equipamentos de rede à PGJ/AM pela Sidi Ltda, relativo a janeiro/2024, conforme contrato nº 013/2023/PGJ, NFSe nº 17596 e SEI nº 2024.003742.</t>
  </si>
  <si>
    <t>686/2024</t>
  </si>
  <si>
    <t>Liquidação da NE nº 2023NE0002178 - Referente a locação de equipamentos de rede à PGJ/AM pela Sidi Ltda, relativo a janeiro/2024, conforme contrato nº 013/2023/PGJ, NFSe nº 17596 e SEI nº 2024.003742.</t>
  </si>
  <si>
    <t>687/2024</t>
  </si>
  <si>
    <t>Liquidação da NE nº 2023NE0000712 - Ref. a serviços de análises da Estação de Tratamento de Esgotos – ETE,  referente à 9ª (quarta) medição em Fevereiro de 2024, descritos na NF-e nº 4179(003/2020 - MP/PGJ) e demais documentos no PI-SEI 2024.005448.</t>
  </si>
  <si>
    <t>4179/2024</t>
  </si>
  <si>
    <t>688/2024</t>
  </si>
  <si>
    <t>2024.005448</t>
  </si>
  <si>
    <t xml:space="preserve"> TALENTOS SERVIÇOS DE PRE-IMPRESSÃO LTDA - EPP</t>
  </si>
  <si>
    <t>Liquidação da NE n. 2023NE0002371 - Ref. a serviços gráficos, reprografia, encadernação e confecção de materiais, de 13 a 21 de novembro de 2023, conforme NF-e n°588 e SEI 2024.004711.</t>
  </si>
  <si>
    <t>588/2024</t>
  </si>
  <si>
    <t>689/2024</t>
  </si>
  <si>
    <t>2024.004711</t>
  </si>
  <si>
    <t xml:space="preserve"> MOVLEADS AGENCIA DE MARKETING DIGITAL LTDA.</t>
  </si>
  <si>
    <t>Liquidação da NE nº 2024NE0000030 - Prestação de serviço de despesas de design gráfico, ref. ao período 01/01/2024 à 01/02/2024, descritos na NF-e nº 409 (030/2022 - MP/PG) e SEI 2024.004307.</t>
  </si>
  <si>
    <t>409/2024</t>
  </si>
  <si>
    <t>691/2024</t>
  </si>
  <si>
    <t>2024.004307</t>
  </si>
  <si>
    <t xml:space="preserve"> FUNDAÇÃO CARLOS CHAGAS</t>
  </si>
  <si>
    <t>Liquidação da NE nº 2024NE0000273 - Ref. a prestação de serviços de plan., org. e execução, para realização integral do concurso púb. para serv. adm. da PGJ/AM, 2ª Parcela (30%) do valor do CA nº 035/2023 - MP/PGJ, conf. NFS-e nº 2057 e 2024.005327.</t>
  </si>
  <si>
    <t>2057/2024</t>
  </si>
  <si>
    <t>692/2024</t>
  </si>
  <si>
    <t>Problemas com o sistema de pagamento</t>
  </si>
  <si>
    <t>2024.005327</t>
  </si>
  <si>
    <t xml:space="preserve"> FAST AUTOMOTIVE E TURISMO LTDA</t>
  </si>
  <si>
    <t>Liquidação da NE nº 2023NE0002593 - Ref. a serviços de transportes executivos de passageiros, mês de FEVEREIRO/2024, conforme NF-e n° 597, C.A N° 036/2023- MP/PGJ e demais documentos no PI-SEI 2024.005579.</t>
  </si>
  <si>
    <t>693/2024</t>
  </si>
  <si>
    <t>2024.005579</t>
  </si>
  <si>
    <t>Liquidação da NE nº 2024NE0000054 - Ref. a serviço de conectividade ponto a ponto, em fibra óptica, referente JANEIRO/2024, C.A 002/2020-MP/PGJ - 1ª TA, conforme NF-e n° 17595&amp;#8203; e demais documentos no PI-SEI 2024.003740.</t>
  </si>
  <si>
    <t>17595/2024</t>
  </si>
  <si>
    <t>694/2024</t>
  </si>
  <si>
    <t>2024.003740</t>
  </si>
  <si>
    <t xml:space="preserve"> SERVIX INFORMÁTICA LTDA</t>
  </si>
  <si>
    <t>Liquidação da NE nº 2024NE0000053 - Ref. a Pestação de serviço de monitoramento da solução, período do 04/01/2024 A 03/02/2024, conforme NF-e n° 036. c.a Nº 004/2023 - MP/PGJ e demais documentos no PI-SEI 2024.005501.</t>
  </si>
  <si>
    <t>36/2024</t>
  </si>
  <si>
    <t>695/2024</t>
  </si>
  <si>
    <t>2024.005501</t>
  </si>
  <si>
    <t>Liquidação da NE nº 2024NE0000053 - Ref. a serviço de firewall em alta disponibilidade, período do 04/01/2024 A 04/02/2024, conforme NF-e n° 037. c.a Nº 004/2023 - MP/PGJ e demais documentos no PI-SEI 2024.005501</t>
  </si>
  <si>
    <t>37/2024</t>
  </si>
  <si>
    <t>696/2024</t>
  </si>
  <si>
    <t xml:space="preserve"> SENCINET BRASIL SERVICOS DE TELECOMUNICACOES LTDA</t>
  </si>
  <si>
    <t>Liquidação da NE nº 2023NE0001496 - Ref. a serviços de comunicação vsat banda Ku, em Outubro de 2023, descritos na NF-e nº 008034 (C.A. 013/2021-MP/PGJ - 2ª TA) e SEI 2023.025939.</t>
  </si>
  <si>
    <t>8034/2023</t>
  </si>
  <si>
    <t>698/2024</t>
  </si>
  <si>
    <t>2023.025939</t>
  </si>
  <si>
    <t>Liquidação da NE nº 2023NE0001496 - Ref. a serviços de comunicação vsat banda Ku, em Outubro de 2023, descritos na NF-e nº 12354 (C.A. 013/2021-MP/PGJ - 2ª TA) e SEI 2023.025939.</t>
  </si>
  <si>
    <t>12354/2023</t>
  </si>
  <si>
    <t>702/2024</t>
  </si>
  <si>
    <t xml:space="preserve"> PRIME CONSULTORIA E ASSESSORIA EMPRESARIAL LTDA</t>
  </si>
  <si>
    <t>Liquidação da NE nº 2023NE0000414 - Ref. a Serviço de gerenciamento na prestação de serviços, referente ao período 01/12/2023 a 31/12/2023, descritos na NF-e nº 2094058 (C.A. 007/2023 – MP/PGJ - Serviço) e SEI2024.005331.</t>
  </si>
  <si>
    <t>2094058/2024</t>
  </si>
  <si>
    <t>703/2024</t>
  </si>
  <si>
    <t>2024.005331</t>
  </si>
  <si>
    <t xml:space="preserve"> GARTNER DO BRASIL SERVICOS DE PESQUISAS LTDA</t>
  </si>
  <si>
    <t>Liquidação da NE nº 2024NE0000021 - Ref. a serviços técnicos especializados de pesquisa e aconselhamento imparcial em Tecnologia da Informação, Parcela 01/12: NF nº 00041472 (C.A. 034/2021-MP/PGJ) e SEI 2024.004482.</t>
  </si>
  <si>
    <t>41472/2024</t>
  </si>
  <si>
    <t>2024.004482</t>
  </si>
  <si>
    <t>Liquidação da NE nº 2024NE0000040 - Ref. a Prestação de serviços referentes a execução do Sistema AJURI (C.A. 012/2021 - MP/PGJ - 2° T.A.) referente a FEVEREIRO/2024 conforme NFS-e n° 43970 e SEI 2024.005944.</t>
  </si>
  <si>
    <t>43970/2024</t>
  </si>
  <si>
    <t>718/2024</t>
  </si>
  <si>
    <t>2024.005944</t>
  </si>
  <si>
    <t xml:space="preserve"> EMPRESA BRASILEIRA DE CORREIOS E TELEGRAFOS EBCT</t>
  </si>
  <si>
    <t>Liquidação da NE nº 2024NE0000139 - Prestação dos serviços de venda de produtos (C.A. 035/2021/MP/PGJ) referente a FEVEREIRO/2024 conforme Fatura n° 71798 e demais documentos no PI-SEI 2024.005991.</t>
  </si>
  <si>
    <t>Fatura nº 71798</t>
  </si>
  <si>
    <t>719/2024</t>
  </si>
  <si>
    <t>2024.005991</t>
  </si>
  <si>
    <t xml:space="preserve"> COSAMA COMPANHIA DE SANEAMENTO DO AMAZONAS</t>
  </si>
  <si>
    <t>Liquidação da NE nº 2024NE0000014 - Ref. a Serviços prestados nas Promotorias de Justiça de Autazes, Carauari, Codajás, Juruá e Tabatinga, ref. a FEVEREIRO/2024, conf. Fatura Agrupada  n°10204943/0220245, CA Nº 006/2022-MPAM/PGJ e SEI 2024.005460.</t>
  </si>
  <si>
    <t>Fatura nº 10204943/022024-5</t>
  </si>
  <si>
    <t>723/2024</t>
  </si>
  <si>
    <t>2024.005460</t>
  </si>
  <si>
    <t xml:space="preserve"> TELEFONICA BRASIL S.A.</t>
  </si>
  <si>
    <t>Liquidação da NE nº 2024NE0000066 - Prestação de Serviços Móvel Pessoal – SMP, referente a  02/2024, conforme Fatura N° 0345991343 (C.A. 016/2023 - MP/PGJ) e demais documentos no PI-SEI 2024.005115.</t>
  </si>
  <si>
    <t>Fatura nº 345991343</t>
  </si>
  <si>
    <t>728/2024</t>
  </si>
  <si>
    <t>2024.005115</t>
  </si>
  <si>
    <t xml:space="preserve"> ALFAMA COM E SERVIÇOS LTDA</t>
  </si>
  <si>
    <t>Liquidação da NE nº 2024NE0000001 - Ref. a serviços de desinsetização, realizados em FEVEREIRO/2024, conforme NF-e n° 3529, CA nº 024/2023 – MP/PGJ e demais documentos no PI-SEI 2024.006029.</t>
  </si>
  <si>
    <t>3529/2024</t>
  </si>
  <si>
    <t>729/2024</t>
  </si>
  <si>
    <t>2024.006029</t>
  </si>
  <si>
    <t xml:space="preserve"> QUALY NUTRI SERVICOS DE ALIMENTACAO LTDA</t>
  </si>
  <si>
    <t>Liquidação da NE nº 2024NE0000523 - Ref. a serviços de Buffet, no dia 10/03/2024, conforme NF-e n° 639 e demais documentos no PI-SEI 2024.006103.</t>
  </si>
  <si>
    <t>639/2024</t>
  </si>
  <si>
    <t>737/2024</t>
  </si>
  <si>
    <t>2024.006103</t>
  </si>
  <si>
    <t>Liquidação da NE nº 2024NE0000509 - Ref. a serviços de Buffet, no dia 07/03/2024, conforme NF-e n° 636 e demais documentos no PI-SEI 2024.006113.</t>
  </si>
  <si>
    <t>636/2024</t>
  </si>
  <si>
    <t>738/2024</t>
  </si>
  <si>
    <t>2024.006113</t>
  </si>
  <si>
    <t>Liquidação da NE nº 2024NE0000532 - Ref. a serviços de Buffet, no dia 11/03/2024, conforme NF-e n° 640 e demais documentos no PI-SEI 2024.006093.</t>
  </si>
  <si>
    <t>640/2024</t>
  </si>
  <si>
    <t>739/2024</t>
  </si>
  <si>
    <t>2024.006093</t>
  </si>
  <si>
    <t xml:space="preserve"> JF TECNOLOGIA LTDA</t>
  </si>
  <si>
    <t>Liquidação da NE nº 2024NE0000344 - Ref. a diferença retroativa do período de MAI/23 a JAN/24 serviços de limpeza/conservação (C.A. CA 010/2020-MP/PGJ), conforme NFS-e 6181 e SEI 2024.005915.</t>
  </si>
  <si>
    <t>6181/2024</t>
  </si>
  <si>
    <t>740/2024</t>
  </si>
  <si>
    <t>2024.005915</t>
  </si>
  <si>
    <t>Liquidação da NE nº 2024NE0000354 - Ref. repactuação em decorrência da Convenção Coletiva do Trabalho AM000007/2023, com retroatividade a janeiro de 2023 (C.A. CA 010/2020-MP/PGJ), conforme NFS-e 6180 e SEI 2024.005894.</t>
  </si>
  <si>
    <t>6180/2024</t>
  </si>
  <si>
    <t>741/2024</t>
  </si>
  <si>
    <t>2024.005894</t>
  </si>
  <si>
    <t>Liquidação da NE nº 2024NE0000040 - Referente a serviço de execução do sistema AJURI à PGJ/AM pela PRODAM, relativo a dezembro/2023, conforme contrato nº 012/2021/PGJ, NFSe nº 43303/2024 e SEI nº 2024.005054 (complemento)</t>
  </si>
  <si>
    <t>43303/2024</t>
  </si>
  <si>
    <t>748/2024</t>
  </si>
  <si>
    <t xml:space="preserve">2024.005054 </t>
  </si>
  <si>
    <t xml:space="preserve"> CASA NOVA ENGENHARIA E CONSULTORIA LTDA  ME</t>
  </si>
  <si>
    <t>Liquidação da NE nº 2023NE0000998 - Referente a serviço de operação e manutenção da ETE à PGJ/AM pela Casa Nova, relativo a fevereiro/2024, conforme contrato nº 008/2021/PGJ, NFSe nº 131/2024 e SEI nº 2024.005451.</t>
  </si>
  <si>
    <t>131/2024</t>
  </si>
  <si>
    <t>749/2024</t>
  </si>
  <si>
    <t>2024.005451</t>
  </si>
  <si>
    <t xml:space="preserve"> EFICAZ ASSESSORIA DE COMUNICAÇÃO LTDA</t>
  </si>
  <si>
    <t>Liquidação da NE nº 2024NE0000018 - Referente a serviço de mailing e clipping jornalistico à PGJ/Am pela Eficaz Assessoria Ltda, relativo a janeiro/2024, conforme contrato nº 001/2022/PGJ, NFSe nº 1164/2024 e SEI nº 2024.002601.</t>
  </si>
  <si>
    <t>1164/2024</t>
  </si>
  <si>
    <t>759/2024</t>
  </si>
  <si>
    <t>2024.002601</t>
  </si>
  <si>
    <t xml:space="preserve"> AMAZONAS ENERGIA S/A</t>
  </si>
  <si>
    <t>Liquidação da NE nº 2024NE0000067 - Ref. ao fornecimento de energia elétrica para o Prédio Sede e Administrativo, Fevereiro/2024, nos termos do CA. nº 04/2024-MP/PGJ, conforme fatura  N° 869937022024 e SEI 2024.005996.</t>
  </si>
  <si>
    <t>Fatura nº 869937-02</t>
  </si>
  <si>
    <t>768/2024</t>
  </si>
  <si>
    <t>2024.005996</t>
  </si>
  <si>
    <t xml:space="preserve"> BMJ COMERCIAL E SERVICOS LTDA           </t>
  </si>
  <si>
    <t>Liquidação da NE nº 2024NE0000006 - Ref. a  manutenção preventiva e corretiva do grupo gerador , no mês de Fevereiro/2024., descritos na NF-e nº 445 (C.A.021/2023- MP/PGJ) e demais documentos no PI-SEI 2024.005688.</t>
  </si>
  <si>
    <t>445/2024</t>
  </si>
  <si>
    <t>769/2024</t>
  </si>
  <si>
    <t>2024.005688</t>
  </si>
  <si>
    <t xml:space="preserve"> BMJ COMERCIAL E SERVICOS LTDA              </t>
  </si>
  <si>
    <t>Liquidação da NE nº 2023NE0001492 - Ref. a  manutenção preventiva e corretiva do grupo gerador , no mês de janeiro/2024., descritos na NF-e nº 443 e demais documentos no PI-SEI 2024.005685.</t>
  </si>
  <si>
    <t>443/2024</t>
  </si>
  <si>
    <t>772/2024</t>
  </si>
  <si>
    <t>2024.005685</t>
  </si>
  <si>
    <t>Liquidação da NE n. 2024NE0000021 - Prestação de serviços técnicos especializados de pesquisa, no período de FEVEREIRO/2024, descritos na NF-e nº 41701, CA 034/2021-MP/PGJ e SEI 2024.006097.</t>
  </si>
  <si>
    <t>41701/2024</t>
  </si>
  <si>
    <t>800/2024</t>
  </si>
  <si>
    <t>2024.006097</t>
  </si>
  <si>
    <t>Liquidação da NE nº 2024NE0000479 -  Serviço de Remanejamento Interno no município de Anori (CA n° 022/2021-MP/PGJ - 2ª TA) referente a JANEIRO/2024 conforme NFS-E nº 12932 e demais documentos no PI-SEI 2024.005431.</t>
  </si>
  <si>
    <t>12932/2024</t>
  </si>
  <si>
    <t>803/2024</t>
  </si>
  <si>
    <t>2024.005431</t>
  </si>
  <si>
    <t xml:space="preserve"> LOGIC PRO SERVICOS DE TECNOLOGIA DA INFORMACAO LTDA</t>
  </si>
  <si>
    <t>Liquidação da NE nº 2024NE0000026 - Ref.a serviço de conectividade ponto a ponto, em Fevereiro de 2024, descritos na NF-e nº 39308 (C.A. 008/2023- MP/PGJ) e demais documentos no PI-SEI 2024.005311.</t>
  </si>
  <si>
    <t>39308/2024</t>
  </si>
  <si>
    <t>804/2024</t>
  </si>
  <si>
    <t>2024.005311</t>
  </si>
  <si>
    <t xml:space="preserve"> GIBBOR PUBLICIDADE E PUBLICACOES DE EDITAIS LTDA</t>
  </si>
  <si>
    <t>Liquidação da NE nº 2023NE0001786 - Ref.a serviços de publicação de atos oficiais, durante o mês de Fevereiro/2024, conforme NF-e n° 21673, CA 018/2023-MP/PGJ  e demais documentos no PI-SEI 2024.005556.</t>
  </si>
  <si>
    <t>21673/2024</t>
  </si>
  <si>
    <t>805/2024</t>
  </si>
  <si>
    <t>2024.005556</t>
  </si>
  <si>
    <t>Liquidação da NE nº 2023NE0000270 - Ref. a execução de Sistema Prodam RH no período de DEZEMBRO/2023, descritos na NF-e nº 43304 (C.A. 003/2019) e SEI 2024.005066.</t>
  </si>
  <si>
    <t>43304/2024</t>
  </si>
  <si>
    <t>816/2024</t>
  </si>
  <si>
    <t>2024.005066</t>
  </si>
  <si>
    <t>Liquidação da NE nº 2023NE0000270 - Ref. a execução de Sistema Prodam RH no período de JANEIRO/2024&amp;#8203;, descritos na NF-e nº 43597 (C.A. 003/2019) e SEI 2024.005016.</t>
  </si>
  <si>
    <t>43597/2024</t>
  </si>
  <si>
    <t>817/2024</t>
  </si>
  <si>
    <t>2024.005016</t>
  </si>
  <si>
    <t>Liquidação da NE nº 2024NE0000023 - Ref. a serviços continuados de limpeza e conservação no mês de Fevereiro/2024, conforme NFS-e 6144 (C.A. 4° T.A. ao CA 010/2020-MP/PGJ) e SEI 2024.005375.</t>
  </si>
  <si>
    <t>6144/2024</t>
  </si>
  <si>
    <t>822/2024</t>
  </si>
  <si>
    <t>2024.005375</t>
  </si>
  <si>
    <t xml:space="preserve"> CERRADO VIAGENS LTDA</t>
  </si>
  <si>
    <t>Liquidação da NE nº 2024NE0000010 - Prestação de serviço de emissão, reserva e remarcação de bilhetes para voos nacionais e internacionais (C.A. N° 019/2023 - MP/PGJ) referente a FEVEREIRO/2024, conforme Fatura N° 6051 e PI-SEI 2024.005446.</t>
  </si>
  <si>
    <t>Fatura nº 6051</t>
  </si>
  <si>
    <t>840/2024</t>
  </si>
  <si>
    <t>2024.005446</t>
  </si>
  <si>
    <t>Liquidação da NE nº 2023NE0000270 - Ref. a  serviço de execução de sistemas, para manter cadastro dos servidores e Folha de pagamento de Pessoal,  em FEV./2024 descritos na NF-e nº 43969 (C.A. 003/2019 - MP/PGJ) e SEI 2024.005931. 1/2</t>
  </si>
  <si>
    <t>43969/2024</t>
  </si>
  <si>
    <t>874/2024</t>
  </si>
  <si>
    <t>2024.005931</t>
  </si>
  <si>
    <t xml:space="preserve"> PRODAM PROCESSAMENTO DE DADOS AMAZONAS AS</t>
  </si>
  <si>
    <t>Liquidação da NE nº 2024NE0000038 - Ref. a  serviço de execução de sistemas, para manter cadastro dos servidores e Folha de pagamento de Pessoal,  em FEV./2024 descritos na NF-e nº 43969 (C.A. 003/2019 - MP/PGJ) e SEI 2024.005931. 2/2</t>
  </si>
  <si>
    <t>875/2024</t>
  </si>
  <si>
    <t>Liquidação da NE nº 2023NE0000084 - Prestação de serviços de Sustentação (019/2021 – MP/PGJ) referente a JANEIRO/2024, conforme NFS-e n° 649320 e demais documentos no PI-SEI 2024.006991.</t>
  </si>
  <si>
    <t>649320/2024</t>
  </si>
  <si>
    <t>876/2024</t>
  </si>
  <si>
    <t>2024.006991</t>
  </si>
  <si>
    <t>Liquidação da NE nº 2024NE0000065 - Prestação de serviços sobre Infraestrutura, correspondente ao mês de JANEIRO/2024 conforme NFS-e n° 649323  (C.A. 019/2021 – MP/PGJ) e demais documentos no PI-SEI 2024.007002.</t>
  </si>
  <si>
    <t>649323/2024</t>
  </si>
  <si>
    <t>877/2024</t>
  </si>
  <si>
    <t>2024.007002</t>
  </si>
  <si>
    <t>Liquidação da NE nº 2024NE0000064 - Prestação de serviços de Suporte de Primeiro Nível, correspondente ao mês de janeiro de 2024, descritos na NF-e nº 649322 (019/2021 - MP/PGJ) e SEI 2024.006992.</t>
  </si>
  <si>
    <t>649322/2024</t>
  </si>
  <si>
    <t>878/2024</t>
  </si>
  <si>
    <t>2024.006992</t>
  </si>
  <si>
    <t>Fonte da informação: Sistema eletronico de informações (SEI) e sistema AFI. DOF/MPAM.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</si>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</sst>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[$-416]d/m/yyyy"/>
    <numFmt numFmtId="167" formatCode="_-&quot;R$ &quot;* #,##0.00_-;&quot;-R$ &quot;* #,##0.00_-;_-&quot;R$ &quot;* \-??_-;_-@_-"/>
  </numFmts>
  <fonts count="1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theme="4" tint="-0.249977111117893"/>
      <name val="Arial"/>
      <family val="2"/>
    </font>
    <font>
      <b/>
      <sz val="12"/>
      <color rgb="FFFFFFFF"/>
      <name val="Arial1"/>
      <charset val="1"/>
    </font>
    <font>
      <sz val="11"/>
      <name val="Calibri"/>
      <family val="2"/>
    </font>
    <font>
      <u/>
      <sz val="11"/>
      <color rgb="FF0000FF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C00000"/>
      </patternFill>
    </fill>
    <fill>
      <patternFill patternType="solid">
        <fgColor rgb="FF808080"/>
        <bgColor rgb="FF969696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167" fontId="1" fillId="0" borderId="0" applyBorder="0" applyProtection="0"/>
    <xf numFmtId="0" fontId="9" fillId="0" borderId="0" applyBorder="0" applyProtection="0"/>
    <xf numFmtId="0" fontId="2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3" fillId="0" borderId="0" xfId="3" applyNumberFormat="1" applyFont="1" applyAlignment="1">
      <alignment horizontal="right" vertical="center"/>
    </xf>
    <xf numFmtId="0" fontId="4" fillId="0" borderId="0" xfId="3" applyFont="1" applyAlignment="1">
      <alignment horizontal="left"/>
    </xf>
    <xf numFmtId="0" fontId="5" fillId="0" borderId="1" xfId="3" applyFont="1" applyBorder="1" applyAlignment="1">
      <alignment horizontal="left"/>
    </xf>
    <xf numFmtId="0" fontId="7" fillId="2" borderId="2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/>
    </xf>
    <xf numFmtId="0" fontId="7" fillId="3" borderId="2" xfId="3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2" applyBorder="1" applyAlignment="1" applyProtection="1">
      <alignment wrapText="1"/>
    </xf>
    <xf numFmtId="0" fontId="9" fillId="0" borderId="2" xfId="2" applyBorder="1" applyAlignment="1" applyProtection="1">
      <alignment horizontal="center" vertical="center"/>
    </xf>
    <xf numFmtId="166" fontId="8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167" fontId="8" fillId="0" borderId="2" xfId="1" applyFont="1" applyBorder="1" applyAlignment="1" applyProtection="1">
      <alignment vertical="center" wrapText="1"/>
    </xf>
    <xf numFmtId="166" fontId="8" fillId="0" borderId="2" xfId="0" applyNumberFormat="1" applyFont="1" applyBorder="1" applyAlignment="1">
      <alignment horizontal="center" vertical="center" wrapText="1"/>
    </xf>
    <xf numFmtId="0" fontId="10" fillId="0" borderId="0" xfId="0" applyFont="1"/>
    <xf numFmtId="167" fontId="8" fillId="0" borderId="2" xfId="0" applyNumberFormat="1" applyFont="1" applyBorder="1" applyAlignment="1">
      <alignment horizontal="center" vertical="center" wrapText="1"/>
    </xf>
    <xf numFmtId="167" fontId="8" fillId="0" borderId="2" xfId="1" applyFont="1" applyBorder="1" applyAlignment="1" applyProtection="1">
      <alignment vertical="center"/>
    </xf>
    <xf numFmtId="0" fontId="9" fillId="0" borderId="2" xfId="2" applyBorder="1" applyAlignment="1">
      <alignment wrapText="1"/>
    </xf>
    <xf numFmtId="0" fontId="9" fillId="0" borderId="2" xfId="2" applyBorder="1" applyAlignment="1" applyProtection="1">
      <alignment horizontal="center" vertical="center" wrapText="1"/>
    </xf>
    <xf numFmtId="0" fontId="0" fillId="0" borderId="2" xfId="0" applyBorder="1" applyAlignment="1">
      <alignment wrapText="1"/>
    </xf>
    <xf numFmtId="167" fontId="8" fillId="0" borderId="2" xfId="1" quotePrefix="1" applyFont="1" applyBorder="1" applyAlignment="1" applyProtection="1">
      <alignment vertical="center"/>
    </xf>
    <xf numFmtId="0" fontId="9" fillId="0" borderId="2" xfId="2" applyBorder="1" applyAlignment="1">
      <alignment horizontal="center" vertical="center"/>
    </xf>
    <xf numFmtId="0" fontId="9" fillId="0" borderId="2" xfId="2" applyBorder="1" applyAlignment="1">
      <alignment horizontal="center" vertical="center" wrapText="1"/>
    </xf>
    <xf numFmtId="0" fontId="8" fillId="0" borderId="2" xfId="2" applyFont="1" applyBorder="1" applyAlignment="1" applyProtection="1">
      <alignment wrapText="1"/>
    </xf>
    <xf numFmtId="2" fontId="8" fillId="0" borderId="2" xfId="0" applyNumberFormat="1" applyFont="1" applyBorder="1" applyAlignment="1">
      <alignment horizontal="center" vertical="center"/>
    </xf>
    <xf numFmtId="0" fontId="10" fillId="0" borderId="2" xfId="2" applyFont="1" applyBorder="1" applyAlignment="1">
      <alignment wrapText="1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">
    <cellStyle name="Hiperlink" xfId="2" builtinId="8"/>
    <cellStyle name="Moeda" xfId="1" builtinId="4"/>
    <cellStyle name="Normal" xfId="0" builtinId="0"/>
    <cellStyle name="Normal 2" xfId="3" xr:uid="{ECBCD831-E3E9-4149-A975-92F4646E6F51}"/>
  </cellStyles>
  <dxfs count="2">
    <dxf>
      <numFmt numFmtId="165" formatCode="00&quot;.&quot;000&quot;.&quot;000&quot;/&quot;0000&quot;-&quot;00"/>
    </dxf>
    <dxf>
      <numFmt numFmtId="164" formatCode="000&quot;.&quot;000&quot;.&quot;000&quot;-&quot;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id="{B2785B48-33CA-4C77-AB57-C5CFE5325DF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4228539" cy="824565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peam.sharepoint.com/sites/DOF/Shared%20Documents/General/DOF/ANO%202024/TRANSPAR&#202;NCIA/6%20-%20%20ORDEM%20CRONOL&#211;GICA%20DE%20PAGAMENTO/03.Mar&#231;o/3.ORDEM_CRONOL&#211;GICA_%20DE_%20PAGAMENTOS_MAR&#199;O.xlsx" TargetMode="External"/><Relationship Id="rId1" Type="http://schemas.openxmlformats.org/officeDocument/2006/relationships/externalLinkPath" Target="3.ORDEM_CRONOL&#211;GICA_%20DE_%20PAGAMENTOS_MAR&#199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s"/>
      <sheetName val="Locações"/>
      <sheetName val="Serviços"/>
      <sheetName val="Obras"/>
    </sheetNames>
    <sheetDataSet>
      <sheetData sheetId="0">
        <row r="2">
          <cell r="A2" t="str">
            <v>MARÇO/2024</v>
          </cell>
        </row>
        <row r="32">
          <cell r="A32" t="str">
            <v>Data da última atualização:26/04/2024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mpam.mp.br/images/2%C2%BA_TA_ao_CT_004-2021_-_MP-PGJ_ca5e0.pdf" TargetMode="External"/><Relationship Id="rId21" Type="http://schemas.openxmlformats.org/officeDocument/2006/relationships/hyperlink" Target="https://www.mpam.mp.br/images/3%C2%BA_TA_ao_CC_003-2020_-_MP-PGJ_03dbd.pdf" TargetMode="External"/><Relationship Id="rId42" Type="http://schemas.openxmlformats.org/officeDocument/2006/relationships/hyperlink" Target="https://www.mpam.mp.br/images/CT_36-2023_-_MP-PGJ_7f83c.pdf" TargetMode="External"/><Relationship Id="rId63" Type="http://schemas.openxmlformats.org/officeDocument/2006/relationships/hyperlink" Target="https://www.mpam.mp.br/images/Transpar%C3%AAncia_2024/Mar%C3%A7o/NFs/Servi%C3%A7os/NFS_31539_2024_682_SOLU%C3%87%C3%95ES_ca264.pdf" TargetMode="External"/><Relationship Id="rId84" Type="http://schemas.openxmlformats.org/officeDocument/2006/relationships/hyperlink" Target="https://www.mpam.mp.br/images/Transpar%C3%AAncia_2024/Mar%C3%A7o/NFs/Servi%C3%A7os/NFS_35_2024_SERVIX_ee4b2.pdf" TargetMode="External"/><Relationship Id="rId138" Type="http://schemas.openxmlformats.org/officeDocument/2006/relationships/hyperlink" Target="https://www.mpam.mp.br/images/CT_08-2023_-_MP-PGJ_dc9c9.pdf" TargetMode="External"/><Relationship Id="rId159" Type="http://schemas.openxmlformats.org/officeDocument/2006/relationships/hyperlink" Target="https://www.mpam.mp.br/images/2%C2%BA_TA_ao_CT_013-2021_-_MP-PGJ_f9615.pdf" TargetMode="External"/><Relationship Id="rId107" Type="http://schemas.openxmlformats.org/officeDocument/2006/relationships/hyperlink" Target="https://www.mpam.mp.br/images/Transpar%C3%AAncia_2024/Mar%C3%A7o/NFs/Servi%C3%A7os/NFS_649320_2024_SOFTPLAN_7b138.pdf" TargetMode="External"/><Relationship Id="rId11" Type="http://schemas.openxmlformats.org/officeDocument/2006/relationships/hyperlink" Target="https://www.mpam.mp.br/images/Transpar%C3%AAncia_2024/Mar%C3%A7o/NFs/Servi%C3%A7os/NFS_445_2024_BMJ_0c82d.pdf" TargetMode="External"/><Relationship Id="rId32" Type="http://schemas.openxmlformats.org/officeDocument/2006/relationships/hyperlink" Target="https://www.mpam.mp.br/images/Transpar%C3%AAncia_2024/Mar%C3%A7o/NFs/Servi%C3%A7os/NFS_1169_2024_EFICAZ_69da3.pdf" TargetMode="External"/><Relationship Id="rId53" Type="http://schemas.openxmlformats.org/officeDocument/2006/relationships/hyperlink" Target="https://www.mpam.mp.br/images/Transpar%C3%AAncia_2024/Mar%C3%A7o/NFs/Servi%C3%A7os/FATURA_241420_2024_MANAUS_AMBIENTAL_db224.pdf" TargetMode="External"/><Relationship Id="rId74" Type="http://schemas.openxmlformats.org/officeDocument/2006/relationships/hyperlink" Target="https://www.mpam.mp.br/images/Transpar%C3%AAncia_2024/Mar%C3%A7o/NFs/Servi%C3%A7os/NFS_52_2024_PRIMUSTECH_1be9c.pdf" TargetMode="External"/><Relationship Id="rId128" Type="http://schemas.openxmlformats.org/officeDocument/2006/relationships/hyperlink" Target="https://www.mpam.mp.br/images/1%C2%BA_TA_ao_CT_002-2020_-_MP-PGJ_47141.pdf" TargetMode="External"/><Relationship Id="rId149" Type="http://schemas.openxmlformats.org/officeDocument/2006/relationships/hyperlink" Target="https://www.mpam.mp.br/images/1_TA_ao_CT_N%C2%BA_030-2022_-_MP-PGJ_e0c6a.pdf" TargetMode="External"/><Relationship Id="rId5" Type="http://schemas.openxmlformats.org/officeDocument/2006/relationships/hyperlink" Target="https://www.mpam.mp.br/images/CT_04-2024_-_MP-PGJ_9c22c.pdf" TargetMode="External"/><Relationship Id="rId95" Type="http://schemas.openxmlformats.org/officeDocument/2006/relationships/hyperlink" Target="https://www.mpam.mp.br/images/Transpar%C3%AAncia_2024/Mar%C3%A7o/NFs/Servi%C3%A7os/NFS_6181_2024_JF_801db.pdf" TargetMode="External"/><Relationship Id="rId160" Type="http://schemas.openxmlformats.org/officeDocument/2006/relationships/hyperlink" Target="https://www.mpam.mp.br/images/CT_07-2023_-_MP-PGJ_fb5b5.pdf" TargetMode="External"/><Relationship Id="rId22" Type="http://schemas.openxmlformats.org/officeDocument/2006/relationships/hyperlink" Target="https://www.mpam.mp.br/images/3%C2%BA_TA_ao_CC_003-2020_-_MP-PGJ_03dbd.pdf" TargetMode="External"/><Relationship Id="rId43" Type="http://schemas.openxmlformats.org/officeDocument/2006/relationships/hyperlink" Target="https://www.mpam.mp.br/images/Transpar%C3%AAncia_2024/Mar%C3%A7o/NFs/Servi%C3%A7os/NFS_597_2024_FAST_2c432.pdf" TargetMode="External"/><Relationship Id="rId64" Type="http://schemas.openxmlformats.org/officeDocument/2006/relationships/hyperlink" Target="https://www.mpam.mp.br/images/Transpar%C3%AAncia_2024/Mar%C3%A7o/NFs/Servi%C3%A7os/NF_597_2024_QUALY_96e58.pdf" TargetMode="External"/><Relationship Id="rId118" Type="http://schemas.openxmlformats.org/officeDocument/2006/relationships/hyperlink" Target="https://www.mpam.mp.br/images/2%C2%BA_TA_ao_CT_013-2021_-_MP-PGJ_f9615.pdf" TargetMode="External"/><Relationship Id="rId139" Type="http://schemas.openxmlformats.org/officeDocument/2006/relationships/hyperlink" Target="https://www.mpam.mp.br/images/2%C2%BA_TA_ao_CT_022-2021_-_MP-PGJ_010ca.pdf" TargetMode="External"/><Relationship Id="rId85" Type="http://schemas.openxmlformats.org/officeDocument/2006/relationships/hyperlink" Target="https://www.mpam.mp.br/images/Transpar%C3%AAncia_2024/Mar%C3%A7o/NFs/Servi%C3%A7os/NFS_37_2024_SERVIX_7df39.pdf" TargetMode="External"/><Relationship Id="rId150" Type="http://schemas.openxmlformats.org/officeDocument/2006/relationships/hyperlink" Target="https://www.mpam.mp.br/images/2%C2%BA_TA_ao_CT_n.%C2%BA_0112021__MP-PGJ_16798.pdf" TargetMode="External"/><Relationship Id="rId12" Type="http://schemas.openxmlformats.org/officeDocument/2006/relationships/hyperlink" Target="https://www.mpam.mp.br/images/Transpar%C3%AAncia_2024/Mar%C3%A7o/NFs/Servi%C3%A7os/NFS_443_2024_BMJ_749d6.pdf" TargetMode="External"/><Relationship Id="rId17" Type="http://schemas.openxmlformats.org/officeDocument/2006/relationships/hyperlink" Target="https://www.mpam.mp.br/images/CT_19-2023_-_MP-PGJ_9ff27.pdf" TargetMode="External"/><Relationship Id="rId33" Type="http://schemas.openxmlformats.org/officeDocument/2006/relationships/hyperlink" Target="https://www.mpam.mp.br/images/Transpar%C3%AAncia_2024/Mar%C3%A7o/NFs/Servi%C3%A7os/NFS_1169_2024_EFICAZ_69da3.pdf" TargetMode="External"/><Relationship Id="rId38" Type="http://schemas.openxmlformats.org/officeDocument/2006/relationships/hyperlink" Target="https://www.mpam.mp.br/images/Transpar%C3%AAncia_2024/Mar%C3%A7o/NFs/Servi%C3%A7os/NFS_65_2024_EYES_4ecb7.pdf" TargetMode="External"/><Relationship Id="rId59" Type="http://schemas.openxmlformats.org/officeDocument/2006/relationships/hyperlink" Target="https://www.mpam.mp.br/images/Transpar%C3%AAncia_2024/Mar%C3%A7o/NFs/Servi%C3%A7os/FATURA_300039347573_2024_OI_37f32.pdf" TargetMode="External"/><Relationship Id="rId103" Type="http://schemas.openxmlformats.org/officeDocument/2006/relationships/hyperlink" Target="https://www.mpam.mp.br/images/Transpar%C3%AAncia_2024/Mar%C3%A7o/NFs/Servi%C3%A7os/NFS_43597_2024_PRODAM_9265b.pdf" TargetMode="External"/><Relationship Id="rId108" Type="http://schemas.openxmlformats.org/officeDocument/2006/relationships/hyperlink" Target="https://www.mpam.mp.br/images/Transpar%C3%AAncia_2024/Mar%C3%A7o/NFs/Servi%C3%A7os/NFS_649323_2024_SOFTPLAN_c2df2.pdf" TargetMode="External"/><Relationship Id="rId124" Type="http://schemas.openxmlformats.org/officeDocument/2006/relationships/hyperlink" Target="https://www.mpam.mp.br/images/4%C2%BA_TA_ao_CT_015-2020_-_MP-PGJ_91a1e.pdf" TargetMode="External"/><Relationship Id="rId129" Type="http://schemas.openxmlformats.org/officeDocument/2006/relationships/hyperlink" Target="https://www.mpam.mp.br/images/Contratos/2023/Contrato/CT_04-2023_-_MP-PGJ.pdf_ee471.pdf" TargetMode="External"/><Relationship Id="rId54" Type="http://schemas.openxmlformats.org/officeDocument/2006/relationships/hyperlink" Target="https://www.mpam.mp.br/images/Transpar%C3%AAncia_2024/Mar%C3%A7o/NFs/Servi%C3%A7os/NFS_636712_2024_SOFTPLAN_1381f.pdf" TargetMode="External"/><Relationship Id="rId70" Type="http://schemas.openxmlformats.org/officeDocument/2006/relationships/hyperlink" Target="https://www.mpam.mp.br/images/Transpar%C3%AAncia_2024/Mar%C3%A7o/NFs/Servi%C3%A7os/NFS_12811_2024_SENCINET_4266f.pdf" TargetMode="External"/><Relationship Id="rId75" Type="http://schemas.openxmlformats.org/officeDocument/2006/relationships/hyperlink" Target="https://www.mpam.mp.br/images/Transpar%C3%AAncia_2024/Mar%C3%A7o/NFs/Servi%C3%A7os/FATURA_06_2024_PREVILEMOS_6c6e7.pdf" TargetMode="External"/><Relationship Id="rId91" Type="http://schemas.openxmlformats.org/officeDocument/2006/relationships/hyperlink" Target="https://www.mpam.mp.br/images/Transpar%C3%AAncia_2024/Mar%C3%A7o/NFs/Servi%C3%A7os/FATURA_345991343_2024_TELEFONICA_62e80.pdf" TargetMode="External"/><Relationship Id="rId96" Type="http://schemas.openxmlformats.org/officeDocument/2006/relationships/hyperlink" Target="https://www.mpam.mp.br/images/Transpar%C3%AAncia_2024/Mar%C3%A7o/NFs/Servi%C3%A7os/NFS_6180_2024_JF_ace39.pdf" TargetMode="External"/><Relationship Id="rId140" Type="http://schemas.openxmlformats.org/officeDocument/2006/relationships/hyperlink" Target="https://www.mpam.mp.br/images/4%C2%BA_TA_ao_CT_10-2020_-_MP-PGJ_0fe62.pdf" TargetMode="External"/><Relationship Id="rId145" Type="http://schemas.openxmlformats.org/officeDocument/2006/relationships/hyperlink" Target="https://www.mpam.mp.br/images/2_TA_ao_CT_N%C2%BA_033-2021-MP-PGJ_5ca34.pdf" TargetMode="External"/><Relationship Id="rId161" Type="http://schemas.openxmlformats.org/officeDocument/2006/relationships/hyperlink" Target="https://www.mpam.mp.br/images/CT_18-2023_-MP-PGJ_367f2.pdf" TargetMode="External"/><Relationship Id="rId166" Type="http://schemas.openxmlformats.org/officeDocument/2006/relationships/printerSettings" Target="../printerSettings/printerSettings1.bin"/><Relationship Id="rId1" Type="http://schemas.openxmlformats.org/officeDocument/2006/relationships/hyperlink" Target="https://www.mpam.mp.br/images/Transpar%C3%AAncia_2024/Mar%C3%A7o/NFs/Servi%C3%A7os/NFS_3529_2024_ALFAMA_8116e.pdf" TargetMode="External"/><Relationship Id="rId6" Type="http://schemas.openxmlformats.org/officeDocument/2006/relationships/hyperlink" Target="https://www.mpam.mp.br/images/Transpar%C3%AAncia_2024/Mar%C3%A7o/NFs/Servi%C3%A7os/FATURA_869937-02_2024_AMAZONAS_ENERGIA_a7acd.pdf" TargetMode="External"/><Relationship Id="rId23" Type="http://schemas.openxmlformats.org/officeDocument/2006/relationships/hyperlink" Target="https://www.mpam.mp.br/images/3%C2%BA_TA_ao_CC_003-2020_-_MP-PGJ_03dbd.pdf" TargetMode="External"/><Relationship Id="rId28" Type="http://schemas.openxmlformats.org/officeDocument/2006/relationships/hyperlink" Target="https://www.mpam.mp.br/images/Contratos/2023/Aditivos/1%C2%BA_TA_ao_CT_01-2022_-_MP-PGJ_04229.pdf" TargetMode="External"/><Relationship Id="rId49" Type="http://schemas.openxmlformats.org/officeDocument/2006/relationships/hyperlink" Target="https://www.mpam.mp.br/images/4%C2%BA_TAP_a_CESS%C3%83O_ONEROSA_N%C2%BA_01-2021_-_MP-PGJ_-_2022.008949_584c8.pdf" TargetMode="External"/><Relationship Id="rId114" Type="http://schemas.openxmlformats.org/officeDocument/2006/relationships/hyperlink" Target="https://www.mpam.mp.br/images/CT_15-2023_-_MP-PGJ_777a8.pdf" TargetMode="External"/><Relationship Id="rId119" Type="http://schemas.openxmlformats.org/officeDocument/2006/relationships/hyperlink" Target="https://www.mpam.mp.br/images/2%C2%BA_TA_ao_CT_013-2021_-_MP-PGJ_f9615.pdf" TargetMode="External"/><Relationship Id="rId44" Type="http://schemas.openxmlformats.org/officeDocument/2006/relationships/hyperlink" Target="https://www.mpam.mp.br/images/CT_33-2023_-_MP-PGJ_ee5ee.pdf" TargetMode="External"/><Relationship Id="rId60" Type="http://schemas.openxmlformats.org/officeDocument/2006/relationships/hyperlink" Target="https://www.mpam.mp.br/images/Transpar%C3%AAncia_2024/Mar%C3%A7o/NFs/Servi%C3%A7os/FATURA_300039347573_2024_OI_37f32.pdf" TargetMode="External"/><Relationship Id="rId65" Type="http://schemas.openxmlformats.org/officeDocument/2006/relationships/hyperlink" Target="https://www.mpam.mp.br/images/Transpar%C3%AAncia_2024/Mar%C3%A7o/NFs/Servi%C3%A7os/NFS_3057_2024_G_REFRIGERA%C3%87AO_47fc7.pdf" TargetMode="External"/><Relationship Id="rId81" Type="http://schemas.openxmlformats.org/officeDocument/2006/relationships/hyperlink" Target="https://www.mpam.mp.br/images/Transpar%C3%AAncia_2024/Mar%C3%A7o/NFs/Servi%C3%A7os/NFS_409_2024_MOVLEADS_ae790.pdf" TargetMode="External"/><Relationship Id="rId86" Type="http://schemas.openxmlformats.org/officeDocument/2006/relationships/hyperlink" Target="https://www.mpam.mp.br/images/Transpar%C3%AAncia_2024/Mar%C3%A7o/NFs/Servi%C3%A7os/NFS_8034_2024_SENCINET_8e85e.pdf" TargetMode="External"/><Relationship Id="rId130" Type="http://schemas.openxmlformats.org/officeDocument/2006/relationships/hyperlink" Target="https://www.mpam.mp.br/images/Contratos/2023/Contrato/CT_04-2023_-_MP-PGJ.pdf_ee471.pdf" TargetMode="External"/><Relationship Id="rId135" Type="http://schemas.openxmlformats.org/officeDocument/2006/relationships/hyperlink" Target="https://www.mpam.mp.br/images/6%C2%BA_TA_ao_CT_10-2020_-_MP-PGJ_0c4f8.pdf" TargetMode="External"/><Relationship Id="rId151" Type="http://schemas.openxmlformats.org/officeDocument/2006/relationships/hyperlink" Target="https://www.mpam.mp.br/images/Carta_Contrato_n%C2%BA_03-PGJ_-_MP-PGJ_a5a6a.pdf" TargetMode="External"/><Relationship Id="rId156" Type="http://schemas.openxmlformats.org/officeDocument/2006/relationships/hyperlink" Target="https://www.mpam.mp.br/images/CT_13-2023_-_MP-PGJ_33f21.pdf" TargetMode="External"/><Relationship Id="rId13" Type="http://schemas.openxmlformats.org/officeDocument/2006/relationships/hyperlink" Target="https://www.mpam.mp.br/images/2%C2%BA_TA_ao_CT_008-2021_-_MP-PGJ_bc47a.pdf" TargetMode="External"/><Relationship Id="rId18" Type="http://schemas.openxmlformats.org/officeDocument/2006/relationships/hyperlink" Target="https://www.mpam.mp.br/images/CCT_06-2022_-_MP-PGJ_b19f3.pdf" TargetMode="External"/><Relationship Id="rId39" Type="http://schemas.openxmlformats.org/officeDocument/2006/relationships/hyperlink" Target="https://www.mpam.mp.br/images/Transpar%C3%AAncia_2024/Mar%C3%A7o/NFs/Servi%C3%A7os/NFS_383_2024_EYES_cdf82.pdf" TargetMode="External"/><Relationship Id="rId109" Type="http://schemas.openxmlformats.org/officeDocument/2006/relationships/hyperlink" Target="https://www.mpam.mp.br/images/Transpar%C3%AAncia_2024/Mar%C3%A7o/NFs/Servi%C3%A7os/NFS_649322_2024_SOFTPLAN_9d067.pdf" TargetMode="External"/><Relationship Id="rId34" Type="http://schemas.openxmlformats.org/officeDocument/2006/relationships/hyperlink" Target="https://www.mpam.mp.br/images/Transpar%C3%AAncia_2024/Mar%C3%A7o/NFs/Servi%C3%A7os/NFS_1164_2024_EFICAZ_11f42.pdf" TargetMode="External"/><Relationship Id="rId50" Type="http://schemas.openxmlformats.org/officeDocument/2006/relationships/hyperlink" Target="https://www.mpam.mp.br/images/4%C2%BA_TAP_a_CESS%C3%83O_ONEROSA_N%C2%BA_01-2021_-_MP-PGJ_-_2022.008949_584c8.pdf" TargetMode="External"/><Relationship Id="rId55" Type="http://schemas.openxmlformats.org/officeDocument/2006/relationships/hyperlink" Target="https://www.mpam.mp.br/images/Transpar%C3%AAncia_2024/Mar%C3%A7o/NFs/Servi%C3%A7os/NFS_636711_2024_SOFTPLAN_fb6ea.pdf" TargetMode="External"/><Relationship Id="rId76" Type="http://schemas.openxmlformats.org/officeDocument/2006/relationships/hyperlink" Target="https://www.mpam.mp.br/images/Transpar%C3%AAncia_2024/Mar%C3%A7o/NFs/Servi%C3%A7os/NFS_2224994_2024_TRIVALE_efad6.pdf" TargetMode="External"/><Relationship Id="rId97" Type="http://schemas.openxmlformats.org/officeDocument/2006/relationships/hyperlink" Target="https://www.mpam.mp.br/images/Transpar%C3%AAncia_2024/Mar%C3%A7o/NFs/Servi%C3%A7os/NFS_43303_2024_PRODAM_900dd.pdf" TargetMode="External"/><Relationship Id="rId104" Type="http://schemas.openxmlformats.org/officeDocument/2006/relationships/hyperlink" Target="https://www.mpam.mp.br/images/Transpar%C3%AAncia_2024/Mar%C3%A7o/NFs/Servi%C3%A7os/NFS_6144_2024_JF_a89fd.pdf" TargetMode="External"/><Relationship Id="rId120" Type="http://schemas.openxmlformats.org/officeDocument/2006/relationships/hyperlink" Target="https://www.mpam.mp.br/images/2_TA_ao_CT_N%C2%BA_019-2021_135c3.pdf" TargetMode="External"/><Relationship Id="rId125" Type="http://schemas.openxmlformats.org/officeDocument/2006/relationships/hyperlink" Target="https://www.mpam.mp.br/images/2%C2%BA_TA_ao_CT_012-2021_-_MP-PGJ_3e59d.pdf" TargetMode="External"/><Relationship Id="rId141" Type="http://schemas.openxmlformats.org/officeDocument/2006/relationships/hyperlink" Target="https://www.mpam.mp.br/images/Contratos/2023/Aditivos/5%C2%BA_TA_ao_CT_03-2019_-_MP-PGJ_4f3e5.pdf" TargetMode="External"/><Relationship Id="rId146" Type="http://schemas.openxmlformats.org/officeDocument/2006/relationships/hyperlink" Target="https://www.mpam.mp.br/images/Contratos/2023/Contrato/CT_04-2023_-_MP-PGJ.pdf_ee471.pdf" TargetMode="External"/><Relationship Id="rId167" Type="http://schemas.openxmlformats.org/officeDocument/2006/relationships/drawing" Target="../drawings/drawing1.xml"/><Relationship Id="rId7" Type="http://schemas.openxmlformats.org/officeDocument/2006/relationships/hyperlink" Target="https://www.mpam.mp.br/images/CT_21-2023_-_MP-PGJ_4dc3f.pdf" TargetMode="External"/><Relationship Id="rId71" Type="http://schemas.openxmlformats.org/officeDocument/2006/relationships/hyperlink" Target="https://www.mpam.mp.br/images/Transpar%C3%AAncia_2024/Mar%C3%A7o/NFs/Servi%C3%A7os/NFS_614749_2023_SOFTPLAN_12eee.pdf" TargetMode="External"/><Relationship Id="rId92" Type="http://schemas.openxmlformats.org/officeDocument/2006/relationships/hyperlink" Target="https://www.mpam.mp.br/images/Transpar%C3%AAncia_2024/Mar%C3%A7o/NFs/Servi%C3%A7os/NF_639_2024_QUALY_b1f63.pdf" TargetMode="External"/><Relationship Id="rId162" Type="http://schemas.openxmlformats.org/officeDocument/2006/relationships/hyperlink" Target="https://www.mpam.mp.br/images/Contratos/2023/Aditivos/5%C2%BA_TA_ao_CT_03-2019_-_MP-PGJ_4f3e5.pdf" TargetMode="External"/><Relationship Id="rId2" Type="http://schemas.openxmlformats.org/officeDocument/2006/relationships/hyperlink" Target="https://www.mpam.mp.br/images/Transpar%C3%AAncia_2024/Mar%C3%A7o/NFs/Servi%C3%A7os/NFS_3402_2024_ALFAMA_103ed.pdf" TargetMode="External"/><Relationship Id="rId29" Type="http://schemas.openxmlformats.org/officeDocument/2006/relationships/hyperlink" Target="https://www.mpam.mp.br/images/Contratos/2023/Aditivos/1%C2%BA_TA_ao_CT_01-2022_-_MP-PGJ_04229.pdf" TargetMode="External"/><Relationship Id="rId24" Type="http://schemas.openxmlformats.org/officeDocument/2006/relationships/hyperlink" Target="https://www.mpam.mp.br/images/Transpar%C3%AAncia_2024/Mar%C3%A7o/NFs/Servi%C3%A7os/NFS_4145_2024_ECOSEGME_018ba.pdf" TargetMode="External"/><Relationship Id="rId40" Type="http://schemas.openxmlformats.org/officeDocument/2006/relationships/hyperlink" Target="https://www.mpam.mp.br/images/Transpar%C3%AAncia_2024/Mar%C3%A7o/NFs/Servi%C3%A7os/NFS_705_2024_EYES_b0f84.pdf" TargetMode="External"/><Relationship Id="rId45" Type="http://schemas.openxmlformats.org/officeDocument/2006/relationships/hyperlink" Target="https://www.mpam.mp.br/images/Transpar%C3%AAncia_2024/Mar%C3%A7o/NFs/Servi%C3%A7os/FATURA_71798_2024_CORREIOS_09769.pdf" TargetMode="External"/><Relationship Id="rId66" Type="http://schemas.openxmlformats.org/officeDocument/2006/relationships/hyperlink" Target="https://www.mpam.mp.br/images/Transpar%C3%AAncia_2024/Mar%C3%A7o/NFs/Servi%C3%A7os/NFS_408_2024_MOVLEADS_426ab.pdf" TargetMode="External"/><Relationship Id="rId87" Type="http://schemas.openxmlformats.org/officeDocument/2006/relationships/hyperlink" Target="https://www.mpam.mp.br/images/Transpar%C3%AAncia_2024/Mar%C3%A7o/NFs/Servi%C3%A7os/NFS_12354_2024_SENCINET_b339a.pdf" TargetMode="External"/><Relationship Id="rId110" Type="http://schemas.openxmlformats.org/officeDocument/2006/relationships/hyperlink" Target="https://www.mpam.mp.br/images/Contratos/2023/Carta_Contrato/CCT_n%C2%BA_06-MP-PGJ_2a292.pdf" TargetMode="External"/><Relationship Id="rId115" Type="http://schemas.openxmlformats.org/officeDocument/2006/relationships/hyperlink" Target="https://www.mpam.mp.br/images/2_TA_ao_CT_N%C2%BA_032-2021_-_MP-PGJ_ccef2.pdf" TargetMode="External"/><Relationship Id="rId131" Type="http://schemas.openxmlformats.org/officeDocument/2006/relationships/hyperlink" Target="https://www.mpam.mp.br/images/1_TA_ao_CT_N%C2%BA_034-2021_-_MP-PGJ_52def.pdf" TargetMode="External"/><Relationship Id="rId136" Type="http://schemas.openxmlformats.org/officeDocument/2006/relationships/hyperlink" Target="https://www.mpam.mp.br/images/2%C2%BA_TA_ao_CT_012-2021_-_MP-PGJ_3e59d.pdf" TargetMode="External"/><Relationship Id="rId157" Type="http://schemas.openxmlformats.org/officeDocument/2006/relationships/hyperlink" Target="https://www.mpam.mp.br/images/1_TA_ao_CT_N%C2%BA_013-2023_-_MPPGJ_64e36.pdf" TargetMode="External"/><Relationship Id="rId61" Type="http://schemas.openxmlformats.org/officeDocument/2006/relationships/hyperlink" Target="https://www.mpam.mp.br/images/Transpar%C3%AAncia_2024/Mar%C3%A7o/NFs/Servi%C3%A7os/NFS_34_2024_SERVIX_868e4.pdf" TargetMode="External"/><Relationship Id="rId82" Type="http://schemas.openxmlformats.org/officeDocument/2006/relationships/hyperlink" Target="https://www.mpam.mp.br/images/Transpar%C3%AAncia_2024/Mar%C3%A7o/NFs/Servi%C3%A7os/NF_588_2024_TALENTOS_8f107.pdf" TargetMode="External"/><Relationship Id="rId152" Type="http://schemas.openxmlformats.org/officeDocument/2006/relationships/hyperlink" Target="https://www.mpam.mp.br/images/CT_07-2023_-_MP-PGJ_fb5b5.pdf" TargetMode="External"/><Relationship Id="rId19" Type="http://schemas.openxmlformats.org/officeDocument/2006/relationships/hyperlink" Target="https://www.mpam.mp.br/images/Transpar%C3%AAncia_2024/Mar%C3%A7o/NFs/Servi%C3%A7os/NFS_131_2024_CASA_NOVA_eec92.pdf" TargetMode="External"/><Relationship Id="rId14" Type="http://schemas.openxmlformats.org/officeDocument/2006/relationships/hyperlink" Target="https://www.mpam.mp.br/images/CT_08-2022_-_MP-PGJ_4a1bf.pdf" TargetMode="External"/><Relationship Id="rId30" Type="http://schemas.openxmlformats.org/officeDocument/2006/relationships/hyperlink" Target="https://www.mpam.mp.br/images/Contratos/2023/Aditivos/1%C2%BA_TA_ao_CT_01-2022_-_MP-PGJ_04229.pdf" TargetMode="External"/><Relationship Id="rId35" Type="http://schemas.openxmlformats.org/officeDocument/2006/relationships/hyperlink" Target="https://www.mpam.mp.br/images/2_TA_ao_CT_N%C2%BA_035-2021-MP-PGJ_cea87.pdf" TargetMode="External"/><Relationship Id="rId56" Type="http://schemas.openxmlformats.org/officeDocument/2006/relationships/hyperlink" Target="https://www.mpam.mp.br/images/Transpar%C3%AAncia_2024/Mar%C3%A7o/NFs/Servi%C3%A7os/NFS_008485_2024_SENCINET_f0b4d.pdf" TargetMode="External"/><Relationship Id="rId77" Type="http://schemas.openxmlformats.org/officeDocument/2006/relationships/hyperlink" Target="https://www.mpam.mp.br/images/Transpar%C3%AAncia_2024/Mar%C3%A7o/NFs/Servi%C3%A7os/NFS_2230035_2024_TRIVALE_bf8ce.pdf" TargetMode="External"/><Relationship Id="rId100" Type="http://schemas.openxmlformats.org/officeDocument/2006/relationships/hyperlink" Target="https://www.mpam.mp.br/images/Transpar%C3%AAncia_2024/Mar%C3%A7o/NFs/Servi%C3%A7os/NFS_39308_2024_LOGIC_29841.pdf" TargetMode="External"/><Relationship Id="rId105" Type="http://schemas.openxmlformats.org/officeDocument/2006/relationships/hyperlink" Target="https://www.mpam.mp.br/images/Transpar%C3%AAncia_2024/Mar%C3%A7o/NFs/Servi%C3%A7os/NFS_43969_2024_PRODAM_f6f86.pdf" TargetMode="External"/><Relationship Id="rId126" Type="http://schemas.openxmlformats.org/officeDocument/2006/relationships/hyperlink" Target="https://www.mpam.mp.br/images/1_TA_ao_CT_N%C2%BA_013-2023_-_MPPGJ_64e36.pdf" TargetMode="External"/><Relationship Id="rId147" Type="http://schemas.openxmlformats.org/officeDocument/2006/relationships/hyperlink" Target="https://www.mpam.mp.br/images/Contratos/2023/Contrato/CT_04-2023_-_MP-PGJ.pdf_ee471.pdf" TargetMode="External"/><Relationship Id="rId8" Type="http://schemas.openxmlformats.org/officeDocument/2006/relationships/hyperlink" Target="https://www.mpam.mp.br/images/CT_21-2023_-_MP-PGJ_4dc3f.pdf" TargetMode="External"/><Relationship Id="rId51" Type="http://schemas.openxmlformats.org/officeDocument/2006/relationships/hyperlink" Target="https://www.mpam.mp.br/images/Transpar%C3%AAncia_2024/Mar%C3%A7o/NFs/Servi%C3%A7os/MEMORANDO_59_2024_TJ_35945.pdf" TargetMode="External"/><Relationship Id="rId72" Type="http://schemas.openxmlformats.org/officeDocument/2006/relationships/hyperlink" Target="https://www.mpam.mp.br/images/Transpar%C3%AAncia_2024/Mar%C3%A7o/NFs/Servi%C3%A7os/NFS_614750_2023_SOFTPLAN_95afe.pdf" TargetMode="External"/><Relationship Id="rId93" Type="http://schemas.openxmlformats.org/officeDocument/2006/relationships/hyperlink" Target="https://www.mpam.mp.br/images/Transpar%C3%AAncia_2024/Mar%C3%A7o/NFs/Servi%C3%A7os/NF_636_2024_QUALY_0bda5.pdf" TargetMode="External"/><Relationship Id="rId98" Type="http://schemas.openxmlformats.org/officeDocument/2006/relationships/hyperlink" Target="https://www.mpam.mp.br/images/Transpar%C3%AAncia_2024/Mar%C3%A7o/NFs/Servi%C3%A7os/NFS_41701_2024_GARTNER_bccaa.pdf" TargetMode="External"/><Relationship Id="rId121" Type="http://schemas.openxmlformats.org/officeDocument/2006/relationships/hyperlink" Target="https://www.mpam.mp.br/images/2_TA_ao_CT_N%C2%BA_019-2021_135c3.pdf" TargetMode="External"/><Relationship Id="rId142" Type="http://schemas.openxmlformats.org/officeDocument/2006/relationships/hyperlink" Target="https://www.mpam.mp.br/images/2_TA_ao_CT_N%C2%BA_019-2021_135c3.pdf" TargetMode="External"/><Relationship Id="rId163" Type="http://schemas.openxmlformats.org/officeDocument/2006/relationships/hyperlink" Target="https://www.mpam.mp.br/images/Contratos/2023/Aditivos/5%C2%BA_TA_ao_CT_03-2019_-_MP-PGJ_4f3e5.pdf" TargetMode="External"/><Relationship Id="rId3" Type="http://schemas.openxmlformats.org/officeDocument/2006/relationships/hyperlink" Target="https://www.mpam.mp.br/images/CT_24-2023_-_MP-PGJ_933fa.pdf" TargetMode="External"/><Relationship Id="rId25" Type="http://schemas.openxmlformats.org/officeDocument/2006/relationships/hyperlink" Target="https://www.mpam.mp.br/images/Transpar%C3%AAncia_2024/Mar%C3%A7o/NFs/Servi%C3%A7os/NFS_4144_2024_ECOSEGME_af0c0.pdf" TargetMode="External"/><Relationship Id="rId46" Type="http://schemas.openxmlformats.org/officeDocument/2006/relationships/hyperlink" Target="https://www.mpam.mp.br/images/2_TA_ao_CT_N%C2%BA_033-2021-MP-PGJ_5ca34.pdf" TargetMode="External"/><Relationship Id="rId67" Type="http://schemas.openxmlformats.org/officeDocument/2006/relationships/hyperlink" Target="https://www.mpam.mp.br/images/Transpar%C3%AAncia_2024/Mar%C3%A7o/NFs/Servi%C3%A7os/NFS_3382_2024_GIBBOR_e5aef.pdf" TargetMode="External"/><Relationship Id="rId116" Type="http://schemas.openxmlformats.org/officeDocument/2006/relationships/hyperlink" Target="https://www.mpam.mp.br/images/1_TA_ao_CT_N%C2%BA_025-2022_-_MP-PGJ_17da9.pdf" TargetMode="External"/><Relationship Id="rId137" Type="http://schemas.openxmlformats.org/officeDocument/2006/relationships/hyperlink" Target="https://www.mpam.mp.br/images/1_TA_ao_CT_N%C2%BA_034-2021_-_MP-PGJ_52def.pdf" TargetMode="External"/><Relationship Id="rId158" Type="http://schemas.openxmlformats.org/officeDocument/2006/relationships/hyperlink" Target="https://www.mpam.mp.br/images/2%C2%BA_TA_ao_CT_013-2021_-_MP-PGJ_f9615.pdf" TargetMode="External"/><Relationship Id="rId20" Type="http://schemas.openxmlformats.org/officeDocument/2006/relationships/hyperlink" Target="https://www.mpam.mp.br/images/Transpar%C3%AAncia_2024/Mar%C3%A7o/NFs/Servi%C3%A7os/FATURA_102049430220245_2024_COSAMA_954b1.pdf" TargetMode="External"/><Relationship Id="rId41" Type="http://schemas.openxmlformats.org/officeDocument/2006/relationships/hyperlink" Target="https://www.mpam.mp.br/images/Transpar%C3%AAncia_2024/Mar%C3%A7o/NFs/Servi%C3%A7os/NFS_842_2024_FB_SERVI%C3%87OS_cfaf0.pdf" TargetMode="External"/><Relationship Id="rId62" Type="http://schemas.openxmlformats.org/officeDocument/2006/relationships/hyperlink" Target="https://www.mpam.mp.br/images/Transpar%C3%AAncia_2024/Mar%C3%A7o/NFs/Servi%C3%A7os/NFS_35_2024_SERVIX_ee4b2.pdf" TargetMode="External"/><Relationship Id="rId83" Type="http://schemas.openxmlformats.org/officeDocument/2006/relationships/hyperlink" Target="https://www.mpam.mp.br/images/Transpar%C3%AAncia_2024/Mar%C3%A7o/NFs/Servi%C3%A7os/NFS_17595_2024_SIDI_8479b.pdf" TargetMode="External"/><Relationship Id="rId88" Type="http://schemas.openxmlformats.org/officeDocument/2006/relationships/hyperlink" Target="https://www.mpam.mp.br/images/Transpar%C3%AAncia_2024/Mar%C3%A7o/NFs/Servi%C3%A7os/NFS_2094058_2024_PRIME_a8ca4.pdf" TargetMode="External"/><Relationship Id="rId111" Type="http://schemas.openxmlformats.org/officeDocument/2006/relationships/hyperlink" Target="https://www.mpam.mp.br/images/2_TA_ao_CT_N%C2%BA_019-2021_135c3.pdf" TargetMode="External"/><Relationship Id="rId132" Type="http://schemas.openxmlformats.org/officeDocument/2006/relationships/hyperlink" Target="https://www.mpam.mp.br/images/2%C2%BA_TA_ao_CT_012-2021_-_MP-PGJ_3e59d.pdf" TargetMode="External"/><Relationship Id="rId153" Type="http://schemas.openxmlformats.org/officeDocument/2006/relationships/hyperlink" Target="https://www.mpam.mp.br/images/2%C2%BA_TA_ao_CT_012-2021_-_MP-PGJ_3e59d.pdf" TargetMode="External"/><Relationship Id="rId15" Type="http://schemas.openxmlformats.org/officeDocument/2006/relationships/hyperlink" Target="https://www.mpam.mp.br/images/Transpar%C3%AAncia_2024/Mar%C3%A7o/NFs/Servi%C3%A7os/NFS_435_2023_CEBRASPE_ceaaa.pdf" TargetMode="External"/><Relationship Id="rId36" Type="http://schemas.openxmlformats.org/officeDocument/2006/relationships/hyperlink" Target="https://www.mpam.mp.br/images/2_TA_ao_CT_N%C2%BA_033-2021-MP-PGJ_5ca34.pdf" TargetMode="External"/><Relationship Id="rId57" Type="http://schemas.openxmlformats.org/officeDocument/2006/relationships/hyperlink" Target="https://www.mpam.mp.br/images/Transpar%C3%AAncia_2024/Mar%C3%A7o/NFs/Servi%C3%A7os/NFS_18380_2024_M%C3%93DULO_cf53b.pdf" TargetMode="External"/><Relationship Id="rId106" Type="http://schemas.openxmlformats.org/officeDocument/2006/relationships/hyperlink" Target="https://www.mpam.mp.br/images/Transpar%C3%AAncia_2024/Mar%C3%A7o/NFs/Servi%C3%A7os/NFS_43969_2024_PRODAM_f6f86.pdf" TargetMode="External"/><Relationship Id="rId127" Type="http://schemas.openxmlformats.org/officeDocument/2006/relationships/hyperlink" Target="https://www.mpam.mp.br/images/1_TA_ao_CT_N%C2%BA_030-2022_-_MP-PGJ_e0c6a.pdf" TargetMode="External"/><Relationship Id="rId10" Type="http://schemas.openxmlformats.org/officeDocument/2006/relationships/hyperlink" Target="https://www.mpam.mp.br/images/Transpar%C3%AAncia_2024/Mar%C3%A7o/NFs/Servi%C3%A7os/NFS_425_2024_BMJ_83f74.pdf" TargetMode="External"/><Relationship Id="rId31" Type="http://schemas.openxmlformats.org/officeDocument/2006/relationships/hyperlink" Target="https://www.mpam.mp.br/images/Transpar%C3%AAncia_2024/Mar%C3%A7o/NFs/Servi%C3%A7os/NFS_1158_2024_EFICAZ_3969b.pdf" TargetMode="External"/><Relationship Id="rId52" Type="http://schemas.openxmlformats.org/officeDocument/2006/relationships/hyperlink" Target="https://www.mpam.mp.br/images/Transpar%C3%AAncia_2024/Mar%C3%A7o/NFs/Servi%C3%A7os/MEMORANDO_59_2024_TJ_35945.pdf" TargetMode="External"/><Relationship Id="rId73" Type="http://schemas.openxmlformats.org/officeDocument/2006/relationships/hyperlink" Target="https://www.mpam.mp.br/images/Transpar%C3%AAncia_2024/Mar%C3%A7o/NFs/Servi%C3%A7os/NFS_614747_2023_SOFTPLAN_7bed9.pdf" TargetMode="External"/><Relationship Id="rId78" Type="http://schemas.openxmlformats.org/officeDocument/2006/relationships/hyperlink" Target="https://www.mpam.mp.br/images/Transpar%C3%AAncia_2024/Mar%C3%A7o/NFs/Servi%C3%A7os/NFS_43598_2024_PRODAM_05732.pdf" TargetMode="External"/><Relationship Id="rId94" Type="http://schemas.openxmlformats.org/officeDocument/2006/relationships/hyperlink" Target="https://www.mpam.mp.br/images/Transpar%C3%AAncia_2024/Mar%C3%A7o/NFs/Servi%C3%A7os/NF_640_2024_QUALY_c4cc7.pdf" TargetMode="External"/><Relationship Id="rId99" Type="http://schemas.openxmlformats.org/officeDocument/2006/relationships/hyperlink" Target="https://www.mpam.mp.br/images/Transpar%C3%AAncia_2024/Mar%C3%A7o/NFs/Servi%C3%A7os/NFS_12932_2024_SENCINET_9cde7.pdf" TargetMode="External"/><Relationship Id="rId101" Type="http://schemas.openxmlformats.org/officeDocument/2006/relationships/hyperlink" Target="https://www.mpam.mp.br/images/Transpar%C3%AAncia_2024/Mar%C3%A7o/NFs/Servi%C3%A7os/NFS_21673_2024_GIBBOR_80eb5.pdf" TargetMode="External"/><Relationship Id="rId122" Type="http://schemas.openxmlformats.org/officeDocument/2006/relationships/hyperlink" Target="https://www.mpam.mp.br/images/2_TA_ao_CT_N%C2%BA_019-2021_135c3.pdf" TargetMode="External"/><Relationship Id="rId143" Type="http://schemas.openxmlformats.org/officeDocument/2006/relationships/hyperlink" Target="https://www.mpam.mp.br/images/2_TA_ao_CT_N%C2%BA_019-2021_135c3.pdf" TargetMode="External"/><Relationship Id="rId148" Type="http://schemas.openxmlformats.org/officeDocument/2006/relationships/hyperlink" Target="https://www.mpam.mp.br/images/CCT_n%C2%BA_11-MP-PGJ_d0aab.pdf" TargetMode="External"/><Relationship Id="rId164" Type="http://schemas.openxmlformats.org/officeDocument/2006/relationships/hyperlink" Target="https://www.mpam.mp.br/images/Contratos/2023/Aditivos/5%C2%BA_TA_ao_CT_03-2019_-_MP-PGJ_4f3e5.pdf" TargetMode="External"/><Relationship Id="rId4" Type="http://schemas.openxmlformats.org/officeDocument/2006/relationships/hyperlink" Target="https://www.mpam.mp.br/images/CT_24-2023_-_MP-PGJ_933fa.pdf" TargetMode="External"/><Relationship Id="rId9" Type="http://schemas.openxmlformats.org/officeDocument/2006/relationships/hyperlink" Target="https://www.mpam.mp.br/images/CT_21-2023_-_MP-PGJ_4dc3f.pdf" TargetMode="External"/><Relationship Id="rId26" Type="http://schemas.openxmlformats.org/officeDocument/2006/relationships/hyperlink" Target="https://www.mpam.mp.br/images/Transpar%C3%AAncia_2024/Mar%C3%A7o/NFs/Servi%C3%A7os/NFS_4179_2024_ECOSEGME_47122.pdf" TargetMode="External"/><Relationship Id="rId47" Type="http://schemas.openxmlformats.org/officeDocument/2006/relationships/hyperlink" Target="https://www.mpam.mp.br/images/Transpar%C3%AAncia_2024/Mar%C3%A7o/NFs/Servi%C3%A7os/NFS_2057_2024_FCC_65889.pdf" TargetMode="External"/><Relationship Id="rId68" Type="http://schemas.openxmlformats.org/officeDocument/2006/relationships/hyperlink" Target="https://www.mpam.mp.br/images/Transpar%C3%AAncia_2024/Mar%C3%A7o/NFs/Servi%C3%A7os/NFS_3382_2024_GIBBOR_e5aef.pdf" TargetMode="External"/><Relationship Id="rId89" Type="http://schemas.openxmlformats.org/officeDocument/2006/relationships/hyperlink" Target="https://www.mpam.mp.br/images/Transpar%C3%AAncia_2024/Mar%C3%A7o/NFs/Servi%C3%A7os/NFS_41472_2024_GARTNER_1d3bc.pdf" TargetMode="External"/><Relationship Id="rId112" Type="http://schemas.openxmlformats.org/officeDocument/2006/relationships/hyperlink" Target="https://www.mpam.mp.br/images/2_TA_ao_CT_N%C2%BA_019-2021_135c3.pdf" TargetMode="External"/><Relationship Id="rId133" Type="http://schemas.openxmlformats.org/officeDocument/2006/relationships/hyperlink" Target="https://www.mpam.mp.br/images/CT_16-2023_-_MP-PGJ_8a82c.pdf" TargetMode="External"/><Relationship Id="rId154" Type="http://schemas.openxmlformats.org/officeDocument/2006/relationships/hyperlink" Target="https://www.mpam.mp.br/images/CT_13-2023_-_MP-PGJ_33f21.pdf" TargetMode="External"/><Relationship Id="rId16" Type="http://schemas.openxmlformats.org/officeDocument/2006/relationships/hyperlink" Target="https://www.mpam.mp.br/images/Transpar%C3%AAncia_2024/Mar%C3%A7o/NFs/Servi%C3%A7os/FATURA_6051_2024_CERRADO_9fde6.pdf" TargetMode="External"/><Relationship Id="rId37" Type="http://schemas.openxmlformats.org/officeDocument/2006/relationships/hyperlink" Target="https://www.mpam.mp.br/images/2_TA_ao_CT_N%C2%BA_033-2021-MP-PGJ_5ca34.pdf" TargetMode="External"/><Relationship Id="rId58" Type="http://schemas.openxmlformats.org/officeDocument/2006/relationships/hyperlink" Target="https://www.mpam.mp.br/images/Transpar%C3%AAncia_2024/Mar%C3%A7o/NFs/Servi%C3%A7os/NFS_18380_2024_M%C3%93DULO_cf53b.pdf" TargetMode="External"/><Relationship Id="rId79" Type="http://schemas.openxmlformats.org/officeDocument/2006/relationships/hyperlink" Target="https://www.mpam.mp.br/images/Transpar%C3%AAncia_2024/Mar%C3%A7o/NFs/Servi%C3%A7os/NFS_43598_2024_PRODAM_05732.pdf" TargetMode="External"/><Relationship Id="rId102" Type="http://schemas.openxmlformats.org/officeDocument/2006/relationships/hyperlink" Target="https://www.mpam.mp.br/images/Transpar%C3%AAncia_2024/Mar%C3%A7o/NFs/Servi%C3%A7os/NFS_43304_2024_PRODAM_26afe.pdf" TargetMode="External"/><Relationship Id="rId123" Type="http://schemas.openxmlformats.org/officeDocument/2006/relationships/hyperlink" Target="https://www.mpam.mp.br/images/4%C2%BA_TA_ao_CT_015-2020_-_MP-PGJ_91a1e.pdf" TargetMode="External"/><Relationship Id="rId144" Type="http://schemas.openxmlformats.org/officeDocument/2006/relationships/hyperlink" Target="https://www.mpam.mp.br/images/CT_15-2023_-_MP-PGJ_777a8.pdf" TargetMode="External"/><Relationship Id="rId90" Type="http://schemas.openxmlformats.org/officeDocument/2006/relationships/hyperlink" Target="https://www.mpam.mp.br/images/Transpar%C3%AAncia_2024/Mar%C3%A7o/NFs/Servi%C3%A7os/NFS_43970_2024_PRODAM_ebf58.pdf" TargetMode="External"/><Relationship Id="rId165" Type="http://schemas.openxmlformats.org/officeDocument/2006/relationships/hyperlink" Target="https://www.mpam.mp.br/images/1%C2%BA_TAP_a_CT_n%C2%BA_19-2021_-_MP-PGJ_-_2022.004812_13252.pdf" TargetMode="External"/><Relationship Id="rId27" Type="http://schemas.openxmlformats.org/officeDocument/2006/relationships/hyperlink" Target="https://www.mpam.mp.br/images/Contratos/2023/Aditivos/1%C2%BA_TA_ao_CT_01-2022_-_MP-PGJ_04229.pdf" TargetMode="External"/><Relationship Id="rId48" Type="http://schemas.openxmlformats.org/officeDocument/2006/relationships/hyperlink" Target="https://www.mpam.mp.br/images/CT_35-2023_-_MP-PGJ_9101e.pdf" TargetMode="External"/><Relationship Id="rId69" Type="http://schemas.openxmlformats.org/officeDocument/2006/relationships/hyperlink" Target="https://www.mpam.mp.br/images/Transpar%C3%AAncia_2024/Mar%C3%A7o/NFs/Servi%C3%A7os/NFS_8484_2024_SENCINET_96d64.pdf" TargetMode="External"/><Relationship Id="rId113" Type="http://schemas.openxmlformats.org/officeDocument/2006/relationships/hyperlink" Target="https://www.mpam.mp.br/images/3_TA_ao_CT_N%C2%BA_022-2021_-_MP-PGJ_3d457.pdf" TargetMode="External"/><Relationship Id="rId134" Type="http://schemas.openxmlformats.org/officeDocument/2006/relationships/hyperlink" Target="https://www.mpam.mp.br/images/5%C2%BA_TA_ao_CT_10-2020_-_MP-PGJ_96741.pdf" TargetMode="External"/><Relationship Id="rId80" Type="http://schemas.openxmlformats.org/officeDocument/2006/relationships/hyperlink" Target="https://www.mpam.mp.br/images/Transpar%C3%AAncia_2024/Mar%C3%A7o/NFs/Servi%C3%A7os/NFS_17596_2024_SIDI_20ea3.pdf" TargetMode="External"/><Relationship Id="rId155" Type="http://schemas.openxmlformats.org/officeDocument/2006/relationships/hyperlink" Target="https://www.mpam.mp.br/images/CT_13-2023_-_MP-PGJ_33f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AAB7C-5806-4C85-9B4C-AD7DD838DB4B}">
  <sheetPr>
    <pageSetUpPr fitToPage="1"/>
  </sheetPr>
  <dimension ref="A1:M191"/>
  <sheetViews>
    <sheetView tabSelected="1" zoomScale="85" zoomScaleNormal="85" zoomScaleSheetLayoutView="80" workbookViewId="0">
      <selection activeCell="L7" sqref="L7"/>
    </sheetView>
  </sheetViews>
  <sheetFormatPr defaultRowHeight="15"/>
  <cols>
    <col min="1" max="1" width="13.7109375" customWidth="1"/>
    <col min="2" max="2" width="14.7109375" customWidth="1"/>
    <col min="3" max="3" width="21.7109375" customWidth="1"/>
    <col min="4" max="4" width="45.28515625" customWidth="1"/>
    <col min="5" max="5" width="29.5703125" style="2" customWidth="1"/>
    <col min="6" max="6" width="18.7109375" style="3" customWidth="1"/>
    <col min="7" max="7" width="17.140625" customWidth="1"/>
    <col min="8" max="8" width="13" hidden="1" customWidth="1"/>
    <col min="9" max="9" width="17" hidden="1" customWidth="1"/>
    <col min="10" max="10" width="20.85546875" customWidth="1"/>
    <col min="11" max="11" width="14.85546875" customWidth="1"/>
    <col min="12" max="12" width="21.5703125" customWidth="1"/>
    <col min="13" max="13" width="19" customWidth="1"/>
    <col min="14" max="14" width="14.42578125" customWidth="1"/>
    <col min="16" max="16" width="10.85546875" bestFit="1" customWidth="1"/>
    <col min="17" max="17" width="10.5703125" bestFit="1" customWidth="1"/>
  </cols>
  <sheetData>
    <row r="1" spans="1:13" ht="77.099999999999994" customHeight="1">
      <c r="C1" s="1"/>
      <c r="D1" s="1"/>
      <c r="G1" s="4"/>
      <c r="H1" s="4"/>
      <c r="I1" s="4"/>
      <c r="J1" s="1"/>
    </row>
    <row r="2" spans="1:13" ht="18" customHeight="1">
      <c r="A2" s="5" t="str">
        <f>[1]Bens!A2</f>
        <v>MARÇO/2024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20.25" customHeight="1">
      <c r="A3" s="6" t="s">
        <v>0</v>
      </c>
      <c r="B3" s="6"/>
      <c r="C3" s="6"/>
      <c r="D3" s="6"/>
      <c r="E3" s="6"/>
      <c r="G3" s="4"/>
      <c r="H3" s="4"/>
      <c r="I3" s="4"/>
      <c r="J3" s="1"/>
    </row>
    <row r="4" spans="1:13" ht="15" customHeight="1"/>
    <row r="5" spans="1:13" ht="18" customHeight="1">
      <c r="A5" s="7" t="s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3" ht="31.5" customHeight="1">
      <c r="A6" s="8" t="s">
        <v>2</v>
      </c>
      <c r="B6" s="8" t="s">
        <v>3</v>
      </c>
      <c r="C6" s="9" t="s">
        <v>4</v>
      </c>
      <c r="D6" s="9" t="s">
        <v>5</v>
      </c>
      <c r="E6" s="8" t="s">
        <v>6</v>
      </c>
      <c r="F6" s="8" t="s">
        <v>7</v>
      </c>
      <c r="G6" s="8" t="s">
        <v>8</v>
      </c>
      <c r="H6" s="10" t="s">
        <v>9</v>
      </c>
      <c r="I6" s="10" t="s">
        <v>10</v>
      </c>
      <c r="J6" s="9" t="s">
        <v>11</v>
      </c>
      <c r="K6" s="9" t="s">
        <v>12</v>
      </c>
      <c r="L6" s="9" t="s">
        <v>13</v>
      </c>
      <c r="M6" s="9" t="s">
        <v>14</v>
      </c>
    </row>
    <row r="7" spans="1:13" s="20" customFormat="1" ht="120">
      <c r="A7" s="11" t="s">
        <v>15</v>
      </c>
      <c r="B7" s="12">
        <v>1</v>
      </c>
      <c r="C7" s="12">
        <v>8584308000133</v>
      </c>
      <c r="D7" s="13" t="s">
        <v>16</v>
      </c>
      <c r="E7" s="14" t="s">
        <v>17</v>
      </c>
      <c r="F7" s="15" t="s">
        <v>18</v>
      </c>
      <c r="G7" s="16">
        <v>45355</v>
      </c>
      <c r="H7" s="17" t="s">
        <v>19</v>
      </c>
      <c r="I7" s="18">
        <v>1100</v>
      </c>
      <c r="J7" s="19">
        <v>45355</v>
      </c>
      <c r="K7" s="13" t="s">
        <v>20</v>
      </c>
      <c r="L7" s="18">
        <f>55+1045</f>
        <v>1100</v>
      </c>
      <c r="M7" s="17" t="s">
        <v>21</v>
      </c>
    </row>
    <row r="8" spans="1:13" s="20" customFormat="1" ht="135">
      <c r="A8" s="11" t="s">
        <v>15</v>
      </c>
      <c r="B8" s="12">
        <v>2</v>
      </c>
      <c r="C8" s="12">
        <v>8584308000133</v>
      </c>
      <c r="D8" s="13" t="s">
        <v>22</v>
      </c>
      <c r="E8" s="14" t="s">
        <v>23</v>
      </c>
      <c r="F8" s="15" t="s">
        <v>24</v>
      </c>
      <c r="G8" s="16">
        <v>45355</v>
      </c>
      <c r="H8" s="17" t="s">
        <v>25</v>
      </c>
      <c r="I8" s="18">
        <v>1100</v>
      </c>
      <c r="J8" s="19">
        <v>45355</v>
      </c>
      <c r="K8" s="13" t="s">
        <v>20</v>
      </c>
      <c r="L8" s="18">
        <f>55+1045</f>
        <v>1100</v>
      </c>
      <c r="M8" s="17" t="s">
        <v>26</v>
      </c>
    </row>
    <row r="9" spans="1:13" s="20" customFormat="1" ht="120">
      <c r="A9" s="11" t="s">
        <v>15</v>
      </c>
      <c r="B9" s="12">
        <v>3</v>
      </c>
      <c r="C9" s="12" t="s">
        <v>27</v>
      </c>
      <c r="D9" s="13" t="s">
        <v>28</v>
      </c>
      <c r="E9" s="14" t="s">
        <v>29</v>
      </c>
      <c r="F9" s="15" t="s">
        <v>30</v>
      </c>
      <c r="G9" s="16">
        <v>45355</v>
      </c>
      <c r="H9" s="17" t="s">
        <v>31</v>
      </c>
      <c r="I9" s="18">
        <v>2568.66</v>
      </c>
      <c r="J9" s="19">
        <v>45355</v>
      </c>
      <c r="K9" s="21" t="s">
        <v>20</v>
      </c>
      <c r="L9" s="22">
        <f>123.29+2445.37</f>
        <v>2568.66</v>
      </c>
      <c r="M9" s="17" t="s">
        <v>32</v>
      </c>
    </row>
    <row r="10" spans="1:13" s="20" customFormat="1" ht="150">
      <c r="A10" s="11" t="s">
        <v>15</v>
      </c>
      <c r="B10" s="12">
        <v>4</v>
      </c>
      <c r="C10" s="12" t="s">
        <v>33</v>
      </c>
      <c r="D10" s="13" t="s">
        <v>34</v>
      </c>
      <c r="E10" s="14" t="s">
        <v>35</v>
      </c>
      <c r="F10" s="15" t="s">
        <v>36</v>
      </c>
      <c r="G10" s="16">
        <v>45355</v>
      </c>
      <c r="H10" s="17" t="s">
        <v>37</v>
      </c>
      <c r="I10" s="22">
        <v>101982.59</v>
      </c>
      <c r="J10" s="19" t="s">
        <v>38</v>
      </c>
      <c r="K10" s="13" t="s">
        <v>20</v>
      </c>
      <c r="L10" s="22">
        <f>4895.16+97087.43</f>
        <v>101982.59</v>
      </c>
      <c r="M10" s="17" t="s">
        <v>39</v>
      </c>
    </row>
    <row r="11" spans="1:13" s="20" customFormat="1" ht="120">
      <c r="A11" s="11" t="s">
        <v>15</v>
      </c>
      <c r="B11" s="12">
        <v>5</v>
      </c>
      <c r="C11" s="12" t="s">
        <v>33</v>
      </c>
      <c r="D11" s="13" t="s">
        <v>34</v>
      </c>
      <c r="E11" s="14" t="s">
        <v>40</v>
      </c>
      <c r="F11" s="15" t="s">
        <v>41</v>
      </c>
      <c r="G11" s="16">
        <v>45355</v>
      </c>
      <c r="H11" s="17" t="s">
        <v>42</v>
      </c>
      <c r="I11" s="22">
        <v>54929.37</v>
      </c>
      <c r="J11" s="19">
        <v>45355</v>
      </c>
      <c r="K11" s="13" t="s">
        <v>20</v>
      </c>
      <c r="L11" s="22">
        <f>2636.61+52292.76</f>
        <v>54929.37</v>
      </c>
      <c r="M11" s="17" t="s">
        <v>43</v>
      </c>
    </row>
    <row r="12" spans="1:13" s="20" customFormat="1" ht="120">
      <c r="A12" s="11" t="s">
        <v>15</v>
      </c>
      <c r="B12" s="12">
        <v>6</v>
      </c>
      <c r="C12" s="12" t="s">
        <v>44</v>
      </c>
      <c r="D12" s="13" t="s">
        <v>45</v>
      </c>
      <c r="E12" s="14" t="s">
        <v>46</v>
      </c>
      <c r="F12" s="15" t="s">
        <v>47</v>
      </c>
      <c r="G12" s="16">
        <v>45356</v>
      </c>
      <c r="H12" s="17" t="s">
        <v>48</v>
      </c>
      <c r="I12" s="22">
        <v>76993.289999999994</v>
      </c>
      <c r="J12" s="19">
        <v>45357</v>
      </c>
      <c r="K12" s="13" t="s">
        <v>20</v>
      </c>
      <c r="L12" s="22">
        <f>3695.68+73297.61</f>
        <v>76993.289999999994</v>
      </c>
      <c r="M12" s="17" t="s">
        <v>49</v>
      </c>
    </row>
    <row r="13" spans="1:13" s="20" customFormat="1" ht="120">
      <c r="A13" s="11" t="s">
        <v>15</v>
      </c>
      <c r="B13" s="12">
        <v>7</v>
      </c>
      <c r="C13" s="12" t="s">
        <v>50</v>
      </c>
      <c r="D13" s="13" t="s">
        <v>51</v>
      </c>
      <c r="E13" s="14" t="s">
        <v>52</v>
      </c>
      <c r="F13" s="15" t="s">
        <v>53</v>
      </c>
      <c r="G13" s="16">
        <v>45356</v>
      </c>
      <c r="H13" s="17" t="s">
        <v>54</v>
      </c>
      <c r="I13" s="22">
        <v>1433.8</v>
      </c>
      <c r="J13" s="19">
        <v>45357</v>
      </c>
      <c r="K13" s="13" t="s">
        <v>20</v>
      </c>
      <c r="L13" s="22">
        <f>916.2+517.6</f>
        <v>1433.8000000000002</v>
      </c>
      <c r="M13" s="17" t="s">
        <v>55</v>
      </c>
    </row>
    <row r="14" spans="1:13" s="20" customFormat="1" ht="120">
      <c r="A14" s="11" t="s">
        <v>15</v>
      </c>
      <c r="B14" s="12">
        <v>8</v>
      </c>
      <c r="C14" s="12" t="s">
        <v>50</v>
      </c>
      <c r="D14" s="13" t="s">
        <v>51</v>
      </c>
      <c r="E14" s="14" t="s">
        <v>56</v>
      </c>
      <c r="F14" s="15" t="s">
        <v>53</v>
      </c>
      <c r="G14" s="16">
        <v>45356</v>
      </c>
      <c r="H14" s="17" t="s">
        <v>57</v>
      </c>
      <c r="I14" s="22">
        <v>9349.5300000000007</v>
      </c>
      <c r="J14" s="19">
        <v>45357</v>
      </c>
      <c r="K14" s="13" t="s">
        <v>20</v>
      </c>
      <c r="L14" s="22">
        <v>9349.5300000000007</v>
      </c>
      <c r="M14" s="17" t="s">
        <v>55</v>
      </c>
    </row>
    <row r="15" spans="1:13" s="20" customFormat="1" ht="135">
      <c r="A15" s="11" t="s">
        <v>15</v>
      </c>
      <c r="B15" s="12">
        <v>9</v>
      </c>
      <c r="C15" s="12" t="s">
        <v>58</v>
      </c>
      <c r="D15" s="13" t="s">
        <v>59</v>
      </c>
      <c r="E15" s="23" t="s">
        <v>60</v>
      </c>
      <c r="F15" s="15" t="s">
        <v>61</v>
      </c>
      <c r="G15" s="16">
        <v>45356</v>
      </c>
      <c r="H15" s="17" t="s">
        <v>62</v>
      </c>
      <c r="I15" s="22">
        <v>9000</v>
      </c>
      <c r="J15" s="19">
        <v>45357</v>
      </c>
      <c r="K15" s="13" t="s">
        <v>20</v>
      </c>
      <c r="L15" s="22">
        <f>432+8568</f>
        <v>9000</v>
      </c>
      <c r="M15" s="17" t="s">
        <v>63</v>
      </c>
    </row>
    <row r="16" spans="1:13" s="20" customFormat="1" ht="135">
      <c r="A16" s="11" t="s">
        <v>15</v>
      </c>
      <c r="B16" s="12">
        <v>10</v>
      </c>
      <c r="C16" s="12" t="s">
        <v>64</v>
      </c>
      <c r="D16" s="13" t="s">
        <v>65</v>
      </c>
      <c r="E16" s="23" t="s">
        <v>66</v>
      </c>
      <c r="F16" s="24" t="s">
        <v>67</v>
      </c>
      <c r="G16" s="16">
        <v>45356</v>
      </c>
      <c r="H16" s="17" t="s">
        <v>68</v>
      </c>
      <c r="I16" s="22">
        <v>9549.64</v>
      </c>
      <c r="J16" s="19">
        <v>45357</v>
      </c>
      <c r="K16" s="13" t="s">
        <v>20</v>
      </c>
      <c r="L16" s="22">
        <f>656.7+8892.94</f>
        <v>9549.6400000000012</v>
      </c>
      <c r="M16" s="17" t="s">
        <v>69</v>
      </c>
    </row>
    <row r="17" spans="1:13" s="20" customFormat="1" ht="135">
      <c r="A17" s="11" t="s">
        <v>15</v>
      </c>
      <c r="B17" s="12">
        <v>11</v>
      </c>
      <c r="C17" s="12" t="s">
        <v>64</v>
      </c>
      <c r="D17" s="13" t="s">
        <v>65</v>
      </c>
      <c r="E17" s="23" t="s">
        <v>70</v>
      </c>
      <c r="F17" s="24" t="s">
        <v>67</v>
      </c>
      <c r="G17" s="16">
        <v>45356</v>
      </c>
      <c r="H17" s="17" t="s">
        <v>71</v>
      </c>
      <c r="I17" s="22">
        <v>4131.57</v>
      </c>
      <c r="J17" s="19">
        <v>45357</v>
      </c>
      <c r="K17" s="13" t="s">
        <v>20</v>
      </c>
      <c r="L17" s="22">
        <v>4131.57</v>
      </c>
      <c r="M17" s="17" t="s">
        <v>69</v>
      </c>
    </row>
    <row r="18" spans="1:13" s="20" customFormat="1" ht="120">
      <c r="A18" s="11" t="s">
        <v>15</v>
      </c>
      <c r="B18" s="12">
        <v>12</v>
      </c>
      <c r="C18" s="12" t="s">
        <v>72</v>
      </c>
      <c r="D18" s="13" t="s">
        <v>73</v>
      </c>
      <c r="E18" s="23" t="s">
        <v>74</v>
      </c>
      <c r="F18" s="15" t="s">
        <v>75</v>
      </c>
      <c r="G18" s="16">
        <v>45356</v>
      </c>
      <c r="H18" s="17" t="s">
        <v>76</v>
      </c>
      <c r="I18" s="22">
        <v>85500</v>
      </c>
      <c r="J18" s="19">
        <v>45357</v>
      </c>
      <c r="K18" s="13" t="s">
        <v>20</v>
      </c>
      <c r="L18" s="22">
        <f>2599.2+82900.8</f>
        <v>85500</v>
      </c>
      <c r="M18" s="17" t="s">
        <v>77</v>
      </c>
    </row>
    <row r="19" spans="1:13" s="20" customFormat="1" ht="135">
      <c r="A19" s="11" t="s">
        <v>15</v>
      </c>
      <c r="B19" s="12">
        <v>13</v>
      </c>
      <c r="C19" s="12" t="s">
        <v>78</v>
      </c>
      <c r="D19" s="13" t="s">
        <v>79</v>
      </c>
      <c r="E19" s="23" t="s">
        <v>80</v>
      </c>
      <c r="F19" s="15" t="s">
        <v>81</v>
      </c>
      <c r="G19" s="16">
        <v>45356</v>
      </c>
      <c r="H19" s="17" t="s">
        <v>82</v>
      </c>
      <c r="I19" s="22">
        <v>2916</v>
      </c>
      <c r="J19" s="19">
        <v>45357</v>
      </c>
      <c r="K19" s="13" t="s">
        <v>20</v>
      </c>
      <c r="L19" s="22">
        <f>139.97+2776.03</f>
        <v>2916</v>
      </c>
      <c r="M19" s="17" t="s">
        <v>83</v>
      </c>
    </row>
    <row r="20" spans="1:13" s="20" customFormat="1" ht="135">
      <c r="A20" s="11" t="s">
        <v>15</v>
      </c>
      <c r="B20" s="12">
        <v>14</v>
      </c>
      <c r="C20" s="12" t="s">
        <v>78</v>
      </c>
      <c r="D20" s="13" t="s">
        <v>79</v>
      </c>
      <c r="E20" s="23" t="s">
        <v>84</v>
      </c>
      <c r="F20" s="15" t="s">
        <v>85</v>
      </c>
      <c r="G20" s="16">
        <v>45356</v>
      </c>
      <c r="H20" s="17" t="s">
        <v>86</v>
      </c>
      <c r="I20" s="22">
        <v>55208</v>
      </c>
      <c r="J20" s="19">
        <v>45357</v>
      </c>
      <c r="K20" s="13" t="s">
        <v>20</v>
      </c>
      <c r="L20" s="22">
        <f>2649.98+55558.02</f>
        <v>58208</v>
      </c>
      <c r="M20" s="17" t="s">
        <v>83</v>
      </c>
    </row>
    <row r="21" spans="1:13" s="20" customFormat="1" ht="135">
      <c r="A21" s="11" t="s">
        <v>15</v>
      </c>
      <c r="B21" s="12">
        <v>15</v>
      </c>
      <c r="C21" s="12">
        <v>23674714000180</v>
      </c>
      <c r="D21" s="13" t="s">
        <v>87</v>
      </c>
      <c r="E21" s="23" t="s">
        <v>88</v>
      </c>
      <c r="F21" s="15" t="s">
        <v>89</v>
      </c>
      <c r="G21" s="16">
        <v>45356</v>
      </c>
      <c r="H21" s="17" t="s">
        <v>90</v>
      </c>
      <c r="I21" s="22">
        <v>4199.6000000000004</v>
      </c>
      <c r="J21" s="19">
        <v>45357</v>
      </c>
      <c r="K21" s="13" t="s">
        <v>20</v>
      </c>
      <c r="L21" s="22">
        <v>4199.6000000000004</v>
      </c>
      <c r="M21" s="17" t="s">
        <v>91</v>
      </c>
    </row>
    <row r="22" spans="1:13" s="20" customFormat="1" ht="105">
      <c r="A22" s="11" t="s">
        <v>15</v>
      </c>
      <c r="B22" s="12">
        <v>16</v>
      </c>
      <c r="C22" s="12">
        <v>11699529000161</v>
      </c>
      <c r="D22" s="13" t="s">
        <v>92</v>
      </c>
      <c r="E22" s="25" t="s">
        <v>93</v>
      </c>
      <c r="F22" s="15" t="s">
        <v>94</v>
      </c>
      <c r="G22" s="16">
        <v>45356</v>
      </c>
      <c r="H22" s="17" t="s">
        <v>95</v>
      </c>
      <c r="I22" s="22">
        <v>33969.599999999999</v>
      </c>
      <c r="J22" s="19">
        <v>45357</v>
      </c>
      <c r="K22" s="13" t="s">
        <v>20</v>
      </c>
      <c r="L22" s="22">
        <v>33969.599999999999</v>
      </c>
      <c r="M22" s="17" t="s">
        <v>96</v>
      </c>
    </row>
    <row r="23" spans="1:13" s="20" customFormat="1" ht="120">
      <c r="A23" s="11" t="s">
        <v>15</v>
      </c>
      <c r="B23" s="12">
        <v>17</v>
      </c>
      <c r="C23" s="12">
        <v>4824261000187</v>
      </c>
      <c r="D23" s="13" t="s">
        <v>97</v>
      </c>
      <c r="E23" s="23" t="s">
        <v>98</v>
      </c>
      <c r="F23" s="15" t="s">
        <v>99</v>
      </c>
      <c r="G23" s="16">
        <v>45356</v>
      </c>
      <c r="H23" s="17" t="s">
        <v>100</v>
      </c>
      <c r="I23" s="26">
        <v>9000</v>
      </c>
      <c r="J23" s="19">
        <v>45357</v>
      </c>
      <c r="K23" s="13" t="s">
        <v>20</v>
      </c>
      <c r="L23" s="22">
        <f>417.6+8582.4</f>
        <v>9000</v>
      </c>
      <c r="M23" s="17" t="s">
        <v>101</v>
      </c>
    </row>
    <row r="24" spans="1:13" s="20" customFormat="1" ht="135">
      <c r="A24" s="11" t="s">
        <v>15</v>
      </c>
      <c r="B24" s="12">
        <v>18</v>
      </c>
      <c r="C24" s="12">
        <v>2037069000115</v>
      </c>
      <c r="D24" s="13" t="s">
        <v>102</v>
      </c>
      <c r="E24" s="23" t="s">
        <v>103</v>
      </c>
      <c r="F24" s="15" t="s">
        <v>104</v>
      </c>
      <c r="G24" s="16">
        <v>45357</v>
      </c>
      <c r="H24" s="17" t="s">
        <v>105</v>
      </c>
      <c r="I24" s="18">
        <v>59583.32</v>
      </c>
      <c r="J24" s="19">
        <v>45357</v>
      </c>
      <c r="K24" s="13" t="s">
        <v>20</v>
      </c>
      <c r="L24" s="22">
        <f>714.99+2979.17+49334.99</f>
        <v>53029.149999999994</v>
      </c>
      <c r="M24" s="17" t="s">
        <v>106</v>
      </c>
    </row>
    <row r="25" spans="1:13" s="20" customFormat="1" ht="150">
      <c r="A25" s="11" t="s">
        <v>15</v>
      </c>
      <c r="B25" s="12">
        <v>19</v>
      </c>
      <c r="C25" s="12">
        <v>35486862000150</v>
      </c>
      <c r="D25" s="13" t="s">
        <v>107</v>
      </c>
      <c r="E25" s="23" t="s">
        <v>108</v>
      </c>
      <c r="F25" s="15" t="s">
        <v>109</v>
      </c>
      <c r="G25" s="16">
        <v>45357</v>
      </c>
      <c r="H25" s="17" t="s">
        <v>110</v>
      </c>
      <c r="I25" s="22">
        <v>6694.93</v>
      </c>
      <c r="J25" s="19">
        <v>45357</v>
      </c>
      <c r="K25" s="13" t="s">
        <v>20</v>
      </c>
      <c r="L25" s="22">
        <f>321.36+133.9+6239.67</f>
        <v>6694.93</v>
      </c>
      <c r="M25" s="17" t="s">
        <v>111</v>
      </c>
    </row>
    <row r="26" spans="1:13" s="20" customFormat="1" ht="150">
      <c r="A26" s="11" t="s">
        <v>15</v>
      </c>
      <c r="B26" s="12">
        <v>20</v>
      </c>
      <c r="C26" s="12">
        <v>11379887000197</v>
      </c>
      <c r="D26" s="13" t="s">
        <v>112</v>
      </c>
      <c r="E26" s="23" t="s">
        <v>113</v>
      </c>
      <c r="F26" s="27" t="s">
        <v>114</v>
      </c>
      <c r="G26" s="16">
        <v>45357</v>
      </c>
      <c r="H26" s="17" t="s">
        <v>115</v>
      </c>
      <c r="I26" s="22">
        <v>1854.95</v>
      </c>
      <c r="J26" s="19">
        <v>45357</v>
      </c>
      <c r="K26" s="13" t="s">
        <v>20</v>
      </c>
      <c r="L26" s="22">
        <v>1854.95</v>
      </c>
      <c r="M26" s="17" t="s">
        <v>116</v>
      </c>
    </row>
    <row r="27" spans="1:13" s="20" customFormat="1" ht="135">
      <c r="A27" s="11" t="s">
        <v>15</v>
      </c>
      <c r="B27" s="12">
        <v>21</v>
      </c>
      <c r="C27" s="12">
        <v>18284407000153</v>
      </c>
      <c r="D27" s="13" t="s">
        <v>117</v>
      </c>
      <c r="E27" s="23" t="s">
        <v>118</v>
      </c>
      <c r="F27" s="27" t="s">
        <v>119</v>
      </c>
      <c r="G27" s="16">
        <v>45357</v>
      </c>
      <c r="H27" s="17" t="s">
        <v>120</v>
      </c>
      <c r="I27" s="22">
        <v>113746.81</v>
      </c>
      <c r="J27" s="19">
        <v>45357</v>
      </c>
      <c r="K27" s="13" t="s">
        <v>20</v>
      </c>
      <c r="L27" s="22">
        <f>5459.85+108286.96</f>
        <v>113746.81000000001</v>
      </c>
      <c r="M27" s="17" t="s">
        <v>121</v>
      </c>
    </row>
    <row r="28" spans="1:13" s="20" customFormat="1" ht="120">
      <c r="A28" s="11" t="s">
        <v>15</v>
      </c>
      <c r="B28" s="12">
        <v>22</v>
      </c>
      <c r="C28" s="12">
        <v>84544469000181</v>
      </c>
      <c r="D28" s="13" t="s">
        <v>122</v>
      </c>
      <c r="E28" s="23" t="s">
        <v>123</v>
      </c>
      <c r="F28" s="27" t="s">
        <v>124</v>
      </c>
      <c r="G28" s="16">
        <v>45357</v>
      </c>
      <c r="H28" s="17" t="s">
        <v>125</v>
      </c>
      <c r="I28" s="22">
        <v>3795.9</v>
      </c>
      <c r="J28" s="19">
        <v>45357</v>
      </c>
      <c r="K28" s="13" t="s">
        <v>20</v>
      </c>
      <c r="L28" s="22">
        <f>189.8+3606.1</f>
        <v>3795.9</v>
      </c>
      <c r="M28" s="17" t="s">
        <v>126</v>
      </c>
    </row>
    <row r="29" spans="1:13" s="20" customFormat="1" ht="135">
      <c r="A29" s="11" t="s">
        <v>15</v>
      </c>
      <c r="B29" s="12">
        <v>23</v>
      </c>
      <c r="C29" s="12">
        <v>8329433000105</v>
      </c>
      <c r="D29" s="13" t="s">
        <v>127</v>
      </c>
      <c r="E29" s="23" t="s">
        <v>128</v>
      </c>
      <c r="F29" s="27" t="s">
        <v>129</v>
      </c>
      <c r="G29" s="16">
        <v>45357</v>
      </c>
      <c r="H29" s="17" t="s">
        <v>130</v>
      </c>
      <c r="I29" s="22">
        <v>1150</v>
      </c>
      <c r="J29" s="19">
        <v>45357</v>
      </c>
      <c r="K29" s="13" t="s">
        <v>20</v>
      </c>
      <c r="L29" s="22">
        <v>1150</v>
      </c>
      <c r="M29" s="17" t="s">
        <v>131</v>
      </c>
    </row>
    <row r="30" spans="1:13" s="20" customFormat="1" ht="135">
      <c r="A30" s="11" t="s">
        <v>15</v>
      </c>
      <c r="B30" s="12">
        <v>24</v>
      </c>
      <c r="C30" s="12">
        <v>8329433000105</v>
      </c>
      <c r="D30" s="13" t="s">
        <v>127</v>
      </c>
      <c r="E30" s="23" t="s">
        <v>132</v>
      </c>
      <c r="F30" s="27" t="s">
        <v>129</v>
      </c>
      <c r="G30" s="16">
        <v>45357</v>
      </c>
      <c r="H30" s="17" t="s">
        <v>133</v>
      </c>
      <c r="I30" s="22">
        <v>2894.39</v>
      </c>
      <c r="J30" s="19">
        <v>45357</v>
      </c>
      <c r="K30" s="13" t="s">
        <v>20</v>
      </c>
      <c r="L30" s="22">
        <v>2894.39</v>
      </c>
      <c r="M30" s="17" t="s">
        <v>131</v>
      </c>
    </row>
    <row r="31" spans="1:13" s="20" customFormat="1" ht="165.75" customHeight="1">
      <c r="A31" s="11" t="s">
        <v>15</v>
      </c>
      <c r="B31" s="12">
        <v>25</v>
      </c>
      <c r="C31" s="12">
        <v>11379887000197</v>
      </c>
      <c r="D31" s="13" t="s">
        <v>112</v>
      </c>
      <c r="E31" s="23" t="s">
        <v>134</v>
      </c>
      <c r="F31" s="27" t="s">
        <v>135</v>
      </c>
      <c r="G31" s="16">
        <v>45357</v>
      </c>
      <c r="H31" s="17" t="s">
        <v>136</v>
      </c>
      <c r="I31" s="22">
        <v>378.32</v>
      </c>
      <c r="J31" s="19">
        <v>45357</v>
      </c>
      <c r="K31" s="13" t="s">
        <v>20</v>
      </c>
      <c r="L31" s="22">
        <v>378.32</v>
      </c>
      <c r="M31" s="17" t="s">
        <v>137</v>
      </c>
    </row>
    <row r="32" spans="1:13" s="20" customFormat="1" ht="168.75" customHeight="1">
      <c r="A32" s="11" t="s">
        <v>15</v>
      </c>
      <c r="B32" s="12">
        <v>26</v>
      </c>
      <c r="C32" s="12">
        <v>11379887000197</v>
      </c>
      <c r="D32" s="13" t="s">
        <v>112</v>
      </c>
      <c r="E32" s="23" t="s">
        <v>138</v>
      </c>
      <c r="F32" s="27" t="s">
        <v>135</v>
      </c>
      <c r="G32" s="16">
        <v>45357</v>
      </c>
      <c r="H32" s="17" t="s">
        <v>139</v>
      </c>
      <c r="I32" s="22">
        <v>54.56</v>
      </c>
      <c r="J32" s="19">
        <v>45357</v>
      </c>
      <c r="K32" s="13" t="s">
        <v>20</v>
      </c>
      <c r="L32" s="22">
        <v>54.56</v>
      </c>
      <c r="M32" s="17" t="s">
        <v>137</v>
      </c>
    </row>
    <row r="33" spans="1:13" s="20" customFormat="1" ht="105">
      <c r="A33" s="11" t="s">
        <v>15</v>
      </c>
      <c r="B33" s="12">
        <v>27</v>
      </c>
      <c r="C33" s="12">
        <v>33179565000137</v>
      </c>
      <c r="D33" s="13" t="s">
        <v>45</v>
      </c>
      <c r="E33" s="23" t="s">
        <v>140</v>
      </c>
      <c r="F33" s="27" t="s">
        <v>141</v>
      </c>
      <c r="G33" s="16">
        <v>45358</v>
      </c>
      <c r="H33" s="17" t="s">
        <v>142</v>
      </c>
      <c r="I33" s="22">
        <v>33394.99</v>
      </c>
      <c r="J33" s="19">
        <v>45362</v>
      </c>
      <c r="K33" s="13" t="s">
        <v>20</v>
      </c>
      <c r="L33" s="22">
        <f>1602.96+31792.03</f>
        <v>33394.99</v>
      </c>
      <c r="M33" s="17" t="s">
        <v>143</v>
      </c>
    </row>
    <row r="34" spans="1:13" s="20" customFormat="1" ht="105">
      <c r="A34" s="11" t="s">
        <v>15</v>
      </c>
      <c r="B34" s="12">
        <v>28</v>
      </c>
      <c r="C34" s="12">
        <v>33179565000137</v>
      </c>
      <c r="D34" s="13" t="s">
        <v>45</v>
      </c>
      <c r="E34" s="23" t="s">
        <v>144</v>
      </c>
      <c r="F34" s="27" t="s">
        <v>145</v>
      </c>
      <c r="G34" s="16">
        <v>45358</v>
      </c>
      <c r="H34" s="17" t="s">
        <v>146</v>
      </c>
      <c r="I34" s="22">
        <v>258.39999999999998</v>
      </c>
      <c r="J34" s="19">
        <v>45362</v>
      </c>
      <c r="K34" s="13" t="s">
        <v>20</v>
      </c>
      <c r="L34" s="22">
        <f>12.4+246</f>
        <v>258.39999999999998</v>
      </c>
      <c r="M34" s="17" t="s">
        <v>143</v>
      </c>
    </row>
    <row r="35" spans="1:13" s="20" customFormat="1" ht="135">
      <c r="A35" s="11" t="s">
        <v>15</v>
      </c>
      <c r="B35" s="12">
        <v>29</v>
      </c>
      <c r="C35" s="12">
        <v>82845322000104</v>
      </c>
      <c r="D35" s="13" t="s">
        <v>147</v>
      </c>
      <c r="E35" s="23" t="s">
        <v>148</v>
      </c>
      <c r="F35" s="27" t="s">
        <v>149</v>
      </c>
      <c r="G35" s="16">
        <v>45358</v>
      </c>
      <c r="H35" s="17" t="s">
        <v>150</v>
      </c>
      <c r="I35" s="22">
        <v>117415.82</v>
      </c>
      <c r="J35" s="19">
        <v>45362</v>
      </c>
      <c r="K35" s="13" t="s">
        <v>20</v>
      </c>
      <c r="L35" s="22">
        <f>111779.86+5635.96</f>
        <v>117415.82</v>
      </c>
      <c r="M35" s="17" t="s">
        <v>151</v>
      </c>
    </row>
    <row r="36" spans="1:13" s="20" customFormat="1" ht="135">
      <c r="A36" s="11" t="s">
        <v>15</v>
      </c>
      <c r="B36" s="12">
        <v>30</v>
      </c>
      <c r="C36" s="12">
        <v>82845322000104</v>
      </c>
      <c r="D36" s="13" t="s">
        <v>147</v>
      </c>
      <c r="E36" s="23" t="s">
        <v>152</v>
      </c>
      <c r="F36" s="27" t="s">
        <v>153</v>
      </c>
      <c r="G36" s="16">
        <v>45358</v>
      </c>
      <c r="H36" s="17" t="s">
        <v>154</v>
      </c>
      <c r="I36" s="22">
        <v>66539.91</v>
      </c>
      <c r="J36" s="19">
        <v>45362</v>
      </c>
      <c r="K36" s="13" t="s">
        <v>20</v>
      </c>
      <c r="L36" s="22">
        <f>63345.99+3193.92</f>
        <v>66539.91</v>
      </c>
      <c r="M36" s="17" t="s">
        <v>155</v>
      </c>
    </row>
    <row r="37" spans="1:13" s="20" customFormat="1" ht="135">
      <c r="A37" s="11" t="s">
        <v>15</v>
      </c>
      <c r="B37" s="12">
        <v>31</v>
      </c>
      <c r="C37" s="12">
        <v>82845322000104</v>
      </c>
      <c r="D37" s="13" t="s">
        <v>147</v>
      </c>
      <c r="E37" s="23" t="s">
        <v>156</v>
      </c>
      <c r="F37" s="27" t="s">
        <v>157</v>
      </c>
      <c r="G37" s="16">
        <v>45358</v>
      </c>
      <c r="H37" s="17" t="s">
        <v>158</v>
      </c>
      <c r="I37" s="22">
        <v>54929.37</v>
      </c>
      <c r="J37" s="19">
        <v>45362</v>
      </c>
      <c r="K37" s="13" t="s">
        <v>20</v>
      </c>
      <c r="L37" s="22">
        <f>52292.76+2636.61</f>
        <v>54929.37</v>
      </c>
      <c r="M37" s="17" t="s">
        <v>159</v>
      </c>
    </row>
    <row r="38" spans="1:13" s="20" customFormat="1" ht="120">
      <c r="A38" s="11" t="s">
        <v>15</v>
      </c>
      <c r="B38" s="12">
        <v>32</v>
      </c>
      <c r="C38" s="12">
        <v>26504245000140</v>
      </c>
      <c r="D38" s="13" t="s">
        <v>160</v>
      </c>
      <c r="E38" s="23" t="s">
        <v>161</v>
      </c>
      <c r="F38" s="27" t="s">
        <v>162</v>
      </c>
      <c r="G38" s="16">
        <v>45358</v>
      </c>
      <c r="H38" s="17" t="s">
        <v>163</v>
      </c>
      <c r="I38" s="22">
        <v>34088.449999999997</v>
      </c>
      <c r="J38" s="19">
        <v>45362</v>
      </c>
      <c r="K38" s="13" t="s">
        <v>20</v>
      </c>
      <c r="L38" s="22">
        <v>34088.449999999997</v>
      </c>
      <c r="M38" s="17" t="s">
        <v>164</v>
      </c>
    </row>
    <row r="39" spans="1:13" s="20" customFormat="1" ht="150">
      <c r="A39" s="11" t="s">
        <v>15</v>
      </c>
      <c r="B39" s="12">
        <v>33</v>
      </c>
      <c r="C39" s="12">
        <v>7244008000223</v>
      </c>
      <c r="D39" s="13" t="s">
        <v>165</v>
      </c>
      <c r="E39" s="23" t="s">
        <v>166</v>
      </c>
      <c r="F39" s="27" t="s">
        <v>167</v>
      </c>
      <c r="G39" s="16">
        <v>45359</v>
      </c>
      <c r="H39" s="17" t="s">
        <v>168</v>
      </c>
      <c r="I39" s="22">
        <v>4800</v>
      </c>
      <c r="J39" s="19">
        <v>45362</v>
      </c>
      <c r="K39" s="13" t="s">
        <v>20</v>
      </c>
      <c r="L39" s="22">
        <f>4569.6+230.4</f>
        <v>4800</v>
      </c>
      <c r="M39" s="17" t="s">
        <v>169</v>
      </c>
    </row>
    <row r="40" spans="1:13" s="20" customFormat="1" ht="150">
      <c r="A40" s="11" t="s">
        <v>15</v>
      </c>
      <c r="B40" s="12">
        <v>34</v>
      </c>
      <c r="C40" s="12">
        <v>7244008000223</v>
      </c>
      <c r="D40" s="13" t="s">
        <v>165</v>
      </c>
      <c r="E40" s="23" t="s">
        <v>170</v>
      </c>
      <c r="F40" s="27" t="s">
        <v>171</v>
      </c>
      <c r="G40" s="16">
        <v>45359</v>
      </c>
      <c r="H40" s="17" t="s">
        <v>172</v>
      </c>
      <c r="I40" s="22">
        <v>4200</v>
      </c>
      <c r="J40" s="19">
        <v>45362</v>
      </c>
      <c r="K40" s="13" t="s">
        <v>20</v>
      </c>
      <c r="L40" s="22">
        <f>3998.4+201.6</f>
        <v>4200</v>
      </c>
      <c r="M40" s="17" t="s">
        <v>169</v>
      </c>
    </row>
    <row r="41" spans="1:13" s="20" customFormat="1" ht="120">
      <c r="A41" s="11" t="s">
        <v>15</v>
      </c>
      <c r="B41" s="12">
        <v>35</v>
      </c>
      <c r="C41" s="12">
        <v>4301769000109</v>
      </c>
      <c r="D41" s="13" t="s">
        <v>173</v>
      </c>
      <c r="E41" s="14" t="s">
        <v>174</v>
      </c>
      <c r="F41" s="28" t="s">
        <v>175</v>
      </c>
      <c r="G41" s="16">
        <v>45359</v>
      </c>
      <c r="H41" s="17" t="s">
        <v>176</v>
      </c>
      <c r="I41" s="22">
        <v>1076.2</v>
      </c>
      <c r="J41" s="19">
        <v>45359</v>
      </c>
      <c r="K41" s="13" t="s">
        <v>177</v>
      </c>
      <c r="L41" s="22">
        <v>1076.2</v>
      </c>
      <c r="M41" s="17" t="s">
        <v>178</v>
      </c>
    </row>
    <row r="42" spans="1:13" s="20" customFormat="1" ht="120">
      <c r="A42" s="11" t="s">
        <v>15</v>
      </c>
      <c r="B42" s="12">
        <v>36</v>
      </c>
      <c r="C42" s="12">
        <v>4301769000109</v>
      </c>
      <c r="D42" s="13" t="s">
        <v>173</v>
      </c>
      <c r="E42" s="14" t="s">
        <v>179</v>
      </c>
      <c r="F42" s="28" t="s">
        <v>175</v>
      </c>
      <c r="G42" s="16">
        <v>45359</v>
      </c>
      <c r="H42" s="17" t="s">
        <v>180</v>
      </c>
      <c r="I42" s="22">
        <v>4438.37</v>
      </c>
      <c r="J42" s="19">
        <v>45359</v>
      </c>
      <c r="K42" s="13" t="s">
        <v>177</v>
      </c>
      <c r="L42" s="22">
        <v>4200</v>
      </c>
      <c r="M42" s="17" t="s">
        <v>178</v>
      </c>
    </row>
    <row r="43" spans="1:13" s="20" customFormat="1" ht="120">
      <c r="A43" s="11" t="s">
        <v>15</v>
      </c>
      <c r="B43" s="12">
        <v>37</v>
      </c>
      <c r="C43" s="12">
        <v>17398132000116</v>
      </c>
      <c r="D43" s="13" t="s">
        <v>181</v>
      </c>
      <c r="E43" s="14" t="s">
        <v>182</v>
      </c>
      <c r="F43" s="27" t="s">
        <v>183</v>
      </c>
      <c r="G43" s="16">
        <v>45359</v>
      </c>
      <c r="H43" s="17" t="s">
        <v>184</v>
      </c>
      <c r="I43" s="22">
        <v>88.04</v>
      </c>
      <c r="J43" s="19">
        <v>45362</v>
      </c>
      <c r="K43" s="13" t="s">
        <v>20</v>
      </c>
      <c r="L43" s="22">
        <v>88.04</v>
      </c>
      <c r="M43" s="17" t="s">
        <v>185</v>
      </c>
    </row>
    <row r="44" spans="1:13" s="20" customFormat="1" ht="135">
      <c r="A44" s="11" t="s">
        <v>15</v>
      </c>
      <c r="B44" s="12">
        <v>38</v>
      </c>
      <c r="C44" s="12">
        <v>604122000197</v>
      </c>
      <c r="D44" s="13" t="s">
        <v>186</v>
      </c>
      <c r="E44" s="14" t="s">
        <v>187</v>
      </c>
      <c r="F44" s="27" t="s">
        <v>188</v>
      </c>
      <c r="G44" s="16">
        <v>45359</v>
      </c>
      <c r="H44" s="17" t="s">
        <v>189</v>
      </c>
      <c r="I44" s="22">
        <v>389664.88</v>
      </c>
      <c r="J44" s="19">
        <v>45362</v>
      </c>
      <c r="K44" s="13" t="s">
        <v>20</v>
      </c>
      <c r="L44" s="22">
        <v>389664.88</v>
      </c>
      <c r="M44" s="17" t="s">
        <v>190</v>
      </c>
    </row>
    <row r="45" spans="1:13" s="20" customFormat="1" ht="135">
      <c r="A45" s="11" t="s">
        <v>15</v>
      </c>
      <c r="B45" s="12">
        <v>39</v>
      </c>
      <c r="C45" s="12">
        <v>604122000197</v>
      </c>
      <c r="D45" s="13" t="s">
        <v>186</v>
      </c>
      <c r="E45" s="14" t="s">
        <v>191</v>
      </c>
      <c r="F45" s="27" t="s">
        <v>192</v>
      </c>
      <c r="G45" s="16">
        <v>45359</v>
      </c>
      <c r="H45" s="17" t="s">
        <v>193</v>
      </c>
      <c r="I45" s="22">
        <v>249285.22</v>
      </c>
      <c r="J45" s="19">
        <v>45362</v>
      </c>
      <c r="K45" s="13" t="s">
        <v>20</v>
      </c>
      <c r="L45" s="22">
        <v>249285.22</v>
      </c>
      <c r="M45" s="17" t="s">
        <v>190</v>
      </c>
    </row>
    <row r="46" spans="1:13" s="20" customFormat="1" ht="120">
      <c r="A46" s="11" t="s">
        <v>15</v>
      </c>
      <c r="B46" s="12">
        <v>40</v>
      </c>
      <c r="C46" s="12">
        <v>4407920000180</v>
      </c>
      <c r="D46" s="13" t="s">
        <v>194</v>
      </c>
      <c r="E46" s="14" t="s">
        <v>195</v>
      </c>
      <c r="F46" s="27" t="s">
        <v>196</v>
      </c>
      <c r="G46" s="16">
        <v>45359</v>
      </c>
      <c r="H46" s="17" t="s">
        <v>197</v>
      </c>
      <c r="I46" s="22">
        <v>1337.96</v>
      </c>
      <c r="J46" s="19">
        <v>45362</v>
      </c>
      <c r="K46" s="13" t="s">
        <v>20</v>
      </c>
      <c r="L46" s="22">
        <v>1337.96</v>
      </c>
      <c r="M46" s="17" t="s">
        <v>198</v>
      </c>
    </row>
    <row r="47" spans="1:13" s="20" customFormat="1" ht="120">
      <c r="A47" s="11" t="s">
        <v>15</v>
      </c>
      <c r="B47" s="12">
        <v>41</v>
      </c>
      <c r="C47" s="12">
        <v>4407920000180</v>
      </c>
      <c r="D47" s="13" t="s">
        <v>194</v>
      </c>
      <c r="E47" s="14" t="s">
        <v>199</v>
      </c>
      <c r="F47" s="27" t="s">
        <v>196</v>
      </c>
      <c r="G47" s="16">
        <v>45359</v>
      </c>
      <c r="H47" s="17" t="s">
        <v>200</v>
      </c>
      <c r="I47" s="22">
        <v>2051.91</v>
      </c>
      <c r="J47" s="19">
        <v>45362</v>
      </c>
      <c r="K47" s="13" t="s">
        <v>20</v>
      </c>
      <c r="L47" s="22">
        <f>1882.42+169.49</f>
        <v>2051.91</v>
      </c>
      <c r="M47" s="17" t="s">
        <v>198</v>
      </c>
    </row>
    <row r="48" spans="1:13" s="20" customFormat="1" ht="135">
      <c r="A48" s="11" t="s">
        <v>15</v>
      </c>
      <c r="B48" s="12">
        <v>42</v>
      </c>
      <c r="C48" s="12">
        <v>26605545000115</v>
      </c>
      <c r="D48" s="13" t="s">
        <v>201</v>
      </c>
      <c r="E48" s="14" t="s">
        <v>202</v>
      </c>
      <c r="F48" s="27" t="s">
        <v>203</v>
      </c>
      <c r="G48" s="16">
        <v>45359</v>
      </c>
      <c r="H48" s="17" t="s">
        <v>204</v>
      </c>
      <c r="I48" s="22">
        <f>27578.8+2371.2</f>
        <v>29950</v>
      </c>
      <c r="J48" s="19">
        <v>45362</v>
      </c>
      <c r="K48" s="13" t="s">
        <v>20</v>
      </c>
      <c r="L48" s="22">
        <f>27578.8+2371.2</f>
        <v>29950</v>
      </c>
      <c r="M48" s="17" t="s">
        <v>205</v>
      </c>
    </row>
    <row r="49" spans="1:13" s="20" customFormat="1" ht="135">
      <c r="A49" s="11" t="s">
        <v>15</v>
      </c>
      <c r="B49" s="12">
        <v>43</v>
      </c>
      <c r="C49" s="12">
        <v>26605545000115</v>
      </c>
      <c r="D49" s="13" t="s">
        <v>201</v>
      </c>
      <c r="E49" s="14" t="s">
        <v>206</v>
      </c>
      <c r="F49" s="27" t="s">
        <v>203</v>
      </c>
      <c r="G49" s="16">
        <v>45359</v>
      </c>
      <c r="H49" s="17" t="s">
        <v>207</v>
      </c>
      <c r="I49" s="22">
        <v>5000</v>
      </c>
      <c r="J49" s="19">
        <v>45362</v>
      </c>
      <c r="K49" s="13" t="s">
        <v>20</v>
      </c>
      <c r="L49" s="22">
        <v>5000</v>
      </c>
      <c r="M49" s="17" t="s">
        <v>205</v>
      </c>
    </row>
    <row r="50" spans="1:13" s="20" customFormat="1" ht="135">
      <c r="A50" s="11" t="s">
        <v>15</v>
      </c>
      <c r="B50" s="12">
        <v>44</v>
      </c>
      <c r="C50" s="12">
        <v>26605545000115</v>
      </c>
      <c r="D50" s="13" t="s">
        <v>201</v>
      </c>
      <c r="E50" s="14" t="s">
        <v>208</v>
      </c>
      <c r="F50" s="27" t="s">
        <v>203</v>
      </c>
      <c r="G50" s="16">
        <v>45359</v>
      </c>
      <c r="H50" s="17" t="s">
        <v>209</v>
      </c>
      <c r="I50" s="22">
        <v>10550</v>
      </c>
      <c r="J50" s="19">
        <v>45362</v>
      </c>
      <c r="K50" s="13" t="s">
        <v>20</v>
      </c>
      <c r="L50" s="22">
        <v>10550</v>
      </c>
      <c r="M50" s="17" t="s">
        <v>205</v>
      </c>
    </row>
    <row r="51" spans="1:13" s="20" customFormat="1" ht="120">
      <c r="A51" s="11" t="s">
        <v>15</v>
      </c>
      <c r="B51" s="12">
        <v>45</v>
      </c>
      <c r="C51" s="12">
        <v>26605545000115</v>
      </c>
      <c r="D51" s="13" t="s">
        <v>201</v>
      </c>
      <c r="E51" s="14" t="s">
        <v>210</v>
      </c>
      <c r="F51" s="27" t="s">
        <v>203</v>
      </c>
      <c r="G51" s="16">
        <v>45359</v>
      </c>
      <c r="H51" s="17" t="s">
        <v>211</v>
      </c>
      <c r="I51" s="22">
        <v>3300</v>
      </c>
      <c r="J51" s="19">
        <v>45362</v>
      </c>
      <c r="K51" s="13" t="s">
        <v>20</v>
      </c>
      <c r="L51" s="22">
        <v>3300</v>
      </c>
      <c r="M51" s="17" t="s">
        <v>205</v>
      </c>
    </row>
    <row r="52" spans="1:13" s="20" customFormat="1" ht="120">
      <c r="A52" s="11" t="s">
        <v>15</v>
      </c>
      <c r="B52" s="12">
        <v>46</v>
      </c>
      <c r="C52" s="12">
        <v>26605545000115</v>
      </c>
      <c r="D52" s="13" t="s">
        <v>201</v>
      </c>
      <c r="E52" s="14" t="s">
        <v>212</v>
      </c>
      <c r="F52" s="27" t="s">
        <v>203</v>
      </c>
      <c r="G52" s="16">
        <v>45359</v>
      </c>
      <c r="H52" s="17" t="s">
        <v>213</v>
      </c>
      <c r="I52" s="22">
        <v>600</v>
      </c>
      <c r="J52" s="19">
        <v>45362</v>
      </c>
      <c r="K52" s="13" t="s">
        <v>20</v>
      </c>
      <c r="L52" s="22">
        <v>600</v>
      </c>
      <c r="M52" s="17" t="s">
        <v>205</v>
      </c>
    </row>
    <row r="53" spans="1:13" s="20" customFormat="1" ht="150">
      <c r="A53" s="11" t="s">
        <v>15</v>
      </c>
      <c r="B53" s="12">
        <v>47</v>
      </c>
      <c r="C53" s="12">
        <v>8584308000133</v>
      </c>
      <c r="D53" s="13" t="s">
        <v>16</v>
      </c>
      <c r="E53" s="14" t="s">
        <v>214</v>
      </c>
      <c r="F53" s="27" t="s">
        <v>215</v>
      </c>
      <c r="G53" s="16">
        <v>45359</v>
      </c>
      <c r="H53" s="17" t="s">
        <v>216</v>
      </c>
      <c r="I53" s="22">
        <v>1100</v>
      </c>
      <c r="J53" s="19">
        <v>45362</v>
      </c>
      <c r="K53" s="13" t="s">
        <v>20</v>
      </c>
      <c r="L53" s="22">
        <f>55+1045</f>
        <v>1100</v>
      </c>
      <c r="M53" s="17" t="s">
        <v>217</v>
      </c>
    </row>
    <row r="54" spans="1:13" s="20" customFormat="1" ht="105">
      <c r="A54" s="11" t="s">
        <v>15</v>
      </c>
      <c r="B54" s="12">
        <v>48</v>
      </c>
      <c r="C54" s="12">
        <v>17207460000198</v>
      </c>
      <c r="D54" s="13" t="s">
        <v>218</v>
      </c>
      <c r="E54" s="29" t="s">
        <v>219</v>
      </c>
      <c r="F54" s="27" t="s">
        <v>220</v>
      </c>
      <c r="G54" s="16">
        <v>45359</v>
      </c>
      <c r="H54" s="17" t="s">
        <v>221</v>
      </c>
      <c r="I54" s="22">
        <v>5580</v>
      </c>
      <c r="J54" s="19">
        <v>45362</v>
      </c>
      <c r="K54" s="13" t="s">
        <v>20</v>
      </c>
      <c r="L54" s="22">
        <v>5580</v>
      </c>
      <c r="M54" s="17" t="s">
        <v>222</v>
      </c>
    </row>
    <row r="55" spans="1:13" s="20" customFormat="1" ht="120">
      <c r="A55" s="11" t="s">
        <v>15</v>
      </c>
      <c r="B55" s="12">
        <v>49</v>
      </c>
      <c r="C55" s="12">
        <v>35486862000150</v>
      </c>
      <c r="D55" s="13" t="s">
        <v>223</v>
      </c>
      <c r="E55" s="14" t="s">
        <v>224</v>
      </c>
      <c r="F55" s="27" t="s">
        <v>225</v>
      </c>
      <c r="G55" s="16">
        <v>45359</v>
      </c>
      <c r="H55" s="17" t="s">
        <v>226</v>
      </c>
      <c r="I55" s="22">
        <v>4619.97</v>
      </c>
      <c r="J55" s="19">
        <v>45362</v>
      </c>
      <c r="K55" s="13" t="s">
        <v>20</v>
      </c>
      <c r="L55" s="22">
        <f>4305.81+92.4+221.76</f>
        <v>4619.97</v>
      </c>
      <c r="M55" s="17" t="s">
        <v>227</v>
      </c>
    </row>
    <row r="56" spans="1:13" s="20" customFormat="1" ht="135">
      <c r="A56" s="11" t="s">
        <v>15</v>
      </c>
      <c r="B56" s="12">
        <v>50</v>
      </c>
      <c r="C56" s="12">
        <v>60555513000190</v>
      </c>
      <c r="D56" s="13" t="s">
        <v>228</v>
      </c>
      <c r="E56" s="14" t="s">
        <v>229</v>
      </c>
      <c r="F56" s="27" t="s">
        <v>230</v>
      </c>
      <c r="G56" s="16">
        <v>45359</v>
      </c>
      <c r="H56" s="17" t="s">
        <v>231</v>
      </c>
      <c r="I56" s="22">
        <v>794785.8</v>
      </c>
      <c r="J56" s="19">
        <v>45363</v>
      </c>
      <c r="K56" s="13" t="s">
        <v>232</v>
      </c>
      <c r="L56" s="22">
        <v>794785.8</v>
      </c>
      <c r="M56" s="17" t="s">
        <v>233</v>
      </c>
    </row>
    <row r="57" spans="1:13" s="20" customFormat="1" ht="120">
      <c r="A57" s="11" t="s">
        <v>15</v>
      </c>
      <c r="B57" s="12">
        <v>51</v>
      </c>
      <c r="C57" s="12">
        <v>4201934000142</v>
      </c>
      <c r="D57" s="13" t="s">
        <v>234</v>
      </c>
      <c r="E57" s="14" t="s">
        <v>235</v>
      </c>
      <c r="F57" s="27" t="s">
        <v>48</v>
      </c>
      <c r="G57" s="16">
        <v>45362</v>
      </c>
      <c r="H57" s="17" t="s">
        <v>236</v>
      </c>
      <c r="I57" s="22">
        <v>4836.8999999999996</v>
      </c>
      <c r="J57" s="19">
        <v>45364</v>
      </c>
      <c r="K57" s="13" t="s">
        <v>232</v>
      </c>
      <c r="L57" s="22">
        <f>232.17+4604.73</f>
        <v>4836.8999999999996</v>
      </c>
      <c r="M57" s="17" t="s">
        <v>237</v>
      </c>
    </row>
    <row r="58" spans="1:13" s="20" customFormat="1" ht="150">
      <c r="A58" s="11" t="s">
        <v>15</v>
      </c>
      <c r="B58" s="12">
        <v>52</v>
      </c>
      <c r="C58" s="12">
        <v>26605545000115</v>
      </c>
      <c r="D58" s="13" t="s">
        <v>201</v>
      </c>
      <c r="E58" s="14" t="s">
        <v>238</v>
      </c>
      <c r="F58" s="27" t="s">
        <v>239</v>
      </c>
      <c r="G58" s="16">
        <v>45362</v>
      </c>
      <c r="H58" s="17" t="s">
        <v>240</v>
      </c>
      <c r="I58" s="22">
        <v>16980</v>
      </c>
      <c r="J58" s="19">
        <v>45362</v>
      </c>
      <c r="K58" s="13" t="s">
        <v>20</v>
      </c>
      <c r="L58" s="22">
        <f>16164.96+815.04</f>
        <v>16980</v>
      </c>
      <c r="M58" s="17" t="s">
        <v>241</v>
      </c>
    </row>
    <row r="59" spans="1:13" s="20" customFormat="1" ht="135">
      <c r="A59" s="11" t="s">
        <v>15</v>
      </c>
      <c r="B59" s="12">
        <v>53</v>
      </c>
      <c r="C59" s="12">
        <v>1134191000732</v>
      </c>
      <c r="D59" s="13" t="s">
        <v>242</v>
      </c>
      <c r="E59" s="14" t="s">
        <v>243</v>
      </c>
      <c r="F59" s="27" t="s">
        <v>244</v>
      </c>
      <c r="G59" s="16">
        <v>45362</v>
      </c>
      <c r="H59" s="17" t="s">
        <v>245</v>
      </c>
      <c r="I59" s="22">
        <v>2916</v>
      </c>
      <c r="J59" s="19">
        <v>45362</v>
      </c>
      <c r="K59" s="13" t="s">
        <v>20</v>
      </c>
      <c r="L59" s="22">
        <f>2776.03+139.97</f>
        <v>2916</v>
      </c>
      <c r="M59" s="17" t="s">
        <v>246</v>
      </c>
    </row>
    <row r="60" spans="1:13" s="20" customFormat="1" ht="135">
      <c r="A60" s="11" t="s">
        <v>15</v>
      </c>
      <c r="B60" s="12">
        <v>54</v>
      </c>
      <c r="C60" s="12">
        <v>1134191000732</v>
      </c>
      <c r="D60" s="13" t="s">
        <v>242</v>
      </c>
      <c r="E60" s="14" t="s">
        <v>247</v>
      </c>
      <c r="F60" s="27" t="s">
        <v>248</v>
      </c>
      <c r="G60" s="16">
        <v>45362</v>
      </c>
      <c r="H60" s="17" t="s">
        <v>249</v>
      </c>
      <c r="I60" s="22">
        <v>55208</v>
      </c>
      <c r="J60" s="19">
        <v>45362</v>
      </c>
      <c r="K60" s="13" t="s">
        <v>20</v>
      </c>
      <c r="L60" s="22">
        <f>52558.02+2649.98</f>
        <v>55208</v>
      </c>
      <c r="M60" s="17" t="s">
        <v>246</v>
      </c>
    </row>
    <row r="61" spans="1:13" s="20" customFormat="1" ht="105">
      <c r="A61" s="11" t="s">
        <v>15</v>
      </c>
      <c r="B61" s="12">
        <v>55</v>
      </c>
      <c r="C61" s="12">
        <v>33179565000137</v>
      </c>
      <c r="D61" s="13" t="s">
        <v>250</v>
      </c>
      <c r="E61" s="14" t="s">
        <v>251</v>
      </c>
      <c r="F61" s="27" t="s">
        <v>252</v>
      </c>
      <c r="G61" s="16">
        <v>45362</v>
      </c>
      <c r="H61" s="17" t="s">
        <v>253</v>
      </c>
      <c r="I61" s="22">
        <v>33394.99</v>
      </c>
      <c r="J61" s="19">
        <v>45362</v>
      </c>
      <c r="K61" s="13" t="s">
        <v>20</v>
      </c>
      <c r="L61" s="22">
        <f>31792.03+1602.96</f>
        <v>33394.99</v>
      </c>
      <c r="M61" s="17" t="s">
        <v>254</v>
      </c>
    </row>
    <row r="62" spans="1:13" s="20" customFormat="1" ht="105">
      <c r="A62" s="11" t="s">
        <v>15</v>
      </c>
      <c r="B62" s="12">
        <v>56</v>
      </c>
      <c r="C62" s="12">
        <v>33179565000137</v>
      </c>
      <c r="D62" s="13" t="s">
        <v>250</v>
      </c>
      <c r="E62" s="14" t="s">
        <v>255</v>
      </c>
      <c r="F62" s="27" t="s">
        <v>256</v>
      </c>
      <c r="G62" s="16">
        <v>45362</v>
      </c>
      <c r="H62" s="17" t="s">
        <v>257</v>
      </c>
      <c r="I62" s="22">
        <v>258.39999999999998</v>
      </c>
      <c r="J62" s="19">
        <v>45362</v>
      </c>
      <c r="K62" s="13" t="s">
        <v>20</v>
      </c>
      <c r="L62" s="22">
        <f>246+12.4</f>
        <v>258.39999999999998</v>
      </c>
      <c r="M62" s="17" t="s">
        <v>254</v>
      </c>
    </row>
    <row r="63" spans="1:13" s="20" customFormat="1" ht="135">
      <c r="A63" s="11" t="s">
        <v>15</v>
      </c>
      <c r="B63" s="12">
        <v>57</v>
      </c>
      <c r="C63" s="12">
        <v>5340639000130</v>
      </c>
      <c r="D63" s="13" t="s">
        <v>258</v>
      </c>
      <c r="E63" s="14" t="s">
        <v>259</v>
      </c>
      <c r="F63" s="27" t="s">
        <v>260</v>
      </c>
      <c r="G63" s="16">
        <v>45362</v>
      </c>
      <c r="H63" s="17" t="s">
        <v>261</v>
      </c>
      <c r="I63" s="22">
        <v>934.51</v>
      </c>
      <c r="J63" s="19">
        <v>45362</v>
      </c>
      <c r="K63" s="13" t="s">
        <v>20</v>
      </c>
      <c r="L63" s="22">
        <v>934.51</v>
      </c>
      <c r="M63" s="17" t="s">
        <v>262</v>
      </c>
    </row>
    <row r="64" spans="1:13" s="20" customFormat="1" ht="120">
      <c r="A64" s="11" t="s">
        <v>15</v>
      </c>
      <c r="B64" s="12">
        <v>58</v>
      </c>
      <c r="C64" s="12">
        <v>2593165000140</v>
      </c>
      <c r="D64" s="13" t="s">
        <v>263</v>
      </c>
      <c r="E64" s="14" t="s">
        <v>264</v>
      </c>
      <c r="F64" s="27" t="s">
        <v>265</v>
      </c>
      <c r="G64" s="16">
        <v>45362</v>
      </c>
      <c r="H64" s="17" t="s">
        <v>171</v>
      </c>
      <c r="I64" s="22">
        <v>37117.240000000005</v>
      </c>
      <c r="J64" s="19">
        <v>45362</v>
      </c>
      <c r="K64" s="13" t="s">
        <v>20</v>
      </c>
      <c r="L64" s="22">
        <f>35335.62+1781.62</f>
        <v>37117.240000000005</v>
      </c>
      <c r="M64" s="17" t="s">
        <v>266</v>
      </c>
    </row>
    <row r="65" spans="1:13" s="20" customFormat="1" ht="120">
      <c r="A65" s="11" t="s">
        <v>15</v>
      </c>
      <c r="B65" s="12">
        <v>59</v>
      </c>
      <c r="C65" s="12">
        <v>4407920000180</v>
      </c>
      <c r="D65" s="13" t="s">
        <v>194</v>
      </c>
      <c r="E65" s="14" t="s">
        <v>267</v>
      </c>
      <c r="F65" s="27" t="s">
        <v>268</v>
      </c>
      <c r="G65" s="16">
        <v>45364</v>
      </c>
      <c r="H65" s="17" t="s">
        <v>269</v>
      </c>
      <c r="I65" s="22">
        <v>3389.87</v>
      </c>
      <c r="J65" s="19">
        <v>45366</v>
      </c>
      <c r="K65" s="13" t="s">
        <v>20</v>
      </c>
      <c r="L65" s="22">
        <f>3220.38+169.49</f>
        <v>3389.87</v>
      </c>
      <c r="M65" s="17" t="s">
        <v>270</v>
      </c>
    </row>
    <row r="66" spans="1:13" s="20" customFormat="1" ht="120">
      <c r="A66" s="11" t="s">
        <v>15</v>
      </c>
      <c r="B66" s="12">
        <v>60</v>
      </c>
      <c r="C66" s="12">
        <v>34028316000375</v>
      </c>
      <c r="D66" s="13" t="s">
        <v>271</v>
      </c>
      <c r="E66" s="14" t="s">
        <v>272</v>
      </c>
      <c r="F66" s="27" t="s">
        <v>273</v>
      </c>
      <c r="G66" s="16">
        <v>45364</v>
      </c>
      <c r="H66" s="17" t="s">
        <v>274</v>
      </c>
      <c r="I66" s="22">
        <v>12186.22</v>
      </c>
      <c r="J66" s="19">
        <v>45366</v>
      </c>
      <c r="K66" s="13" t="s">
        <v>20</v>
      </c>
      <c r="L66" s="22">
        <v>12186.22</v>
      </c>
      <c r="M66" s="17" t="s">
        <v>275</v>
      </c>
    </row>
    <row r="67" spans="1:13" s="20" customFormat="1" ht="135">
      <c r="A67" s="11" t="s">
        <v>15</v>
      </c>
      <c r="B67" s="12">
        <v>61</v>
      </c>
      <c r="C67" s="12">
        <v>4406195000125</v>
      </c>
      <c r="D67" s="13" t="s">
        <v>276</v>
      </c>
      <c r="E67" s="14" t="s">
        <v>277</v>
      </c>
      <c r="F67" s="28" t="s">
        <v>278</v>
      </c>
      <c r="G67" s="16">
        <v>45364</v>
      </c>
      <c r="H67" s="17" t="s">
        <v>279</v>
      </c>
      <c r="I67" s="22">
        <v>1110.55</v>
      </c>
      <c r="J67" s="19">
        <v>45366</v>
      </c>
      <c r="K67" s="13" t="s">
        <v>20</v>
      </c>
      <c r="L67" s="22">
        <f>1057.24+53.31</f>
        <v>1110.55</v>
      </c>
      <c r="M67" s="17" t="s">
        <v>280</v>
      </c>
    </row>
    <row r="68" spans="1:13" s="20" customFormat="1" ht="120">
      <c r="A68" s="11" t="s">
        <v>15</v>
      </c>
      <c r="B68" s="12">
        <v>62</v>
      </c>
      <c r="C68" s="12">
        <v>2558157000162</v>
      </c>
      <c r="D68" s="13" t="s">
        <v>281</v>
      </c>
      <c r="E68" s="14" t="s">
        <v>282</v>
      </c>
      <c r="F68" s="27" t="s">
        <v>283</v>
      </c>
      <c r="G68" s="16">
        <v>45364</v>
      </c>
      <c r="H68" s="17" t="s">
        <v>284</v>
      </c>
      <c r="I68" s="22">
        <v>21750.959999999999</v>
      </c>
      <c r="J68" s="19">
        <v>45366</v>
      </c>
      <c r="K68" s="13" t="s">
        <v>20</v>
      </c>
      <c r="L68" s="22">
        <f>20706.92+1044.04</f>
        <v>21750.959999999999</v>
      </c>
      <c r="M68" s="17" t="s">
        <v>285</v>
      </c>
    </row>
    <row r="69" spans="1:13" s="20" customFormat="1" ht="105">
      <c r="A69" s="11" t="s">
        <v>15</v>
      </c>
      <c r="B69" s="12">
        <v>63</v>
      </c>
      <c r="C69" s="12">
        <v>4824261000187</v>
      </c>
      <c r="D69" s="13" t="s">
        <v>286</v>
      </c>
      <c r="E69" s="14" t="s">
        <v>287</v>
      </c>
      <c r="F69" s="27" t="s">
        <v>288</v>
      </c>
      <c r="G69" s="16">
        <v>45364</v>
      </c>
      <c r="H69" s="17" t="s">
        <v>289</v>
      </c>
      <c r="I69" s="22">
        <v>9000</v>
      </c>
      <c r="J69" s="19">
        <v>45366</v>
      </c>
      <c r="K69" s="13" t="s">
        <v>20</v>
      </c>
      <c r="L69" s="22">
        <f>8593.2+406.8</f>
        <v>9000</v>
      </c>
      <c r="M69" s="17" t="s">
        <v>290</v>
      </c>
    </row>
    <row r="70" spans="1:13" s="20" customFormat="1" ht="90">
      <c r="A70" s="11" t="s">
        <v>15</v>
      </c>
      <c r="B70" s="12">
        <v>64</v>
      </c>
      <c r="C70" s="30">
        <v>11699529000161</v>
      </c>
      <c r="D70" s="13" t="s">
        <v>291</v>
      </c>
      <c r="E70" s="31" t="s">
        <v>292</v>
      </c>
      <c r="F70" s="27" t="s">
        <v>293</v>
      </c>
      <c r="G70" s="16">
        <v>45365</v>
      </c>
      <c r="H70" s="17" t="s">
        <v>294</v>
      </c>
      <c r="I70" s="22">
        <v>1784</v>
      </c>
      <c r="J70" s="19">
        <v>45366</v>
      </c>
      <c r="K70" s="13" t="s">
        <v>20</v>
      </c>
      <c r="L70" s="22">
        <v>1784</v>
      </c>
      <c r="M70" s="17" t="s">
        <v>295</v>
      </c>
    </row>
    <row r="71" spans="1:13" s="20" customFormat="1" ht="90">
      <c r="A71" s="11" t="s">
        <v>15</v>
      </c>
      <c r="B71" s="12">
        <v>65</v>
      </c>
      <c r="C71" s="30">
        <v>11699529000161</v>
      </c>
      <c r="D71" s="13" t="s">
        <v>291</v>
      </c>
      <c r="E71" s="31" t="s">
        <v>296</v>
      </c>
      <c r="F71" s="27" t="s">
        <v>297</v>
      </c>
      <c r="G71" s="16">
        <v>45365</v>
      </c>
      <c r="H71" s="17" t="s">
        <v>298</v>
      </c>
      <c r="I71" s="22">
        <v>4306.8</v>
      </c>
      <c r="J71" s="19">
        <v>45366</v>
      </c>
      <c r="K71" s="13" t="s">
        <v>20</v>
      </c>
      <c r="L71" s="22">
        <v>4306.8</v>
      </c>
      <c r="M71" s="17" t="s">
        <v>299</v>
      </c>
    </row>
    <row r="72" spans="1:13" s="20" customFormat="1" ht="90">
      <c r="A72" s="11" t="s">
        <v>15</v>
      </c>
      <c r="B72" s="12">
        <v>66</v>
      </c>
      <c r="C72" s="30">
        <v>11699529000161</v>
      </c>
      <c r="D72" s="13" t="s">
        <v>291</v>
      </c>
      <c r="E72" s="31" t="s">
        <v>300</v>
      </c>
      <c r="F72" s="27" t="s">
        <v>301</v>
      </c>
      <c r="G72" s="16">
        <v>45365</v>
      </c>
      <c r="H72" s="17" t="s">
        <v>302</v>
      </c>
      <c r="I72" s="22">
        <v>11000</v>
      </c>
      <c r="J72" s="19">
        <v>45366</v>
      </c>
      <c r="K72" s="13" t="s">
        <v>20</v>
      </c>
      <c r="L72" s="22">
        <v>11000</v>
      </c>
      <c r="M72" s="17" t="s">
        <v>303</v>
      </c>
    </row>
    <row r="73" spans="1:13" s="20" customFormat="1" ht="105">
      <c r="A73" s="11" t="s">
        <v>15</v>
      </c>
      <c r="B73" s="12">
        <v>67</v>
      </c>
      <c r="C73" s="12">
        <v>12891300000197</v>
      </c>
      <c r="D73" s="13" t="s">
        <v>304</v>
      </c>
      <c r="E73" s="14" t="s">
        <v>305</v>
      </c>
      <c r="F73" s="27" t="s">
        <v>306</v>
      </c>
      <c r="G73" s="16">
        <v>45365</v>
      </c>
      <c r="H73" s="17" t="s">
        <v>307</v>
      </c>
      <c r="I73" s="22">
        <v>16637.740000000002</v>
      </c>
      <c r="J73" s="19">
        <v>45366</v>
      </c>
      <c r="K73" s="13" t="s">
        <v>20</v>
      </c>
      <c r="L73" s="22">
        <f>13776.05+831.89+199.65</f>
        <v>14807.589999999998</v>
      </c>
      <c r="M73" s="17" t="s">
        <v>308</v>
      </c>
    </row>
    <row r="74" spans="1:13" s="20" customFormat="1" ht="135">
      <c r="A74" s="11" t="s">
        <v>15</v>
      </c>
      <c r="B74" s="12">
        <v>68</v>
      </c>
      <c r="C74" s="12">
        <v>12891300000197</v>
      </c>
      <c r="D74" s="13" t="s">
        <v>304</v>
      </c>
      <c r="E74" s="14" t="s">
        <v>309</v>
      </c>
      <c r="F74" s="27" t="s">
        <v>310</v>
      </c>
      <c r="G74" s="16">
        <v>45365</v>
      </c>
      <c r="H74" s="17" t="s">
        <v>311</v>
      </c>
      <c r="I74" s="22">
        <v>342826.11</v>
      </c>
      <c r="J74" s="19">
        <v>45366</v>
      </c>
      <c r="K74" s="13" t="s">
        <v>20</v>
      </c>
      <c r="L74" s="22">
        <f>283860.02+17141.31+4113.91</f>
        <v>305115.24</v>
      </c>
      <c r="M74" s="17" t="s">
        <v>312</v>
      </c>
    </row>
    <row r="75" spans="1:13" s="20" customFormat="1" ht="135">
      <c r="A75" s="11" t="s">
        <v>15</v>
      </c>
      <c r="B75" s="12">
        <v>69</v>
      </c>
      <c r="C75" s="12">
        <v>4407920000180</v>
      </c>
      <c r="D75" s="13" t="s">
        <v>194</v>
      </c>
      <c r="E75" s="14" t="s">
        <v>313</v>
      </c>
      <c r="F75" s="27" t="s">
        <v>314</v>
      </c>
      <c r="G75" s="16">
        <v>45366</v>
      </c>
      <c r="H75" s="17" t="s">
        <v>315</v>
      </c>
      <c r="I75" s="22">
        <v>3389.87</v>
      </c>
      <c r="J75" s="19">
        <v>45366</v>
      </c>
      <c r="K75" s="13" t="s">
        <v>20</v>
      </c>
      <c r="L75" s="22">
        <f>3220.38+169.49</f>
        <v>3389.87</v>
      </c>
      <c r="M75" s="17" t="s">
        <v>316</v>
      </c>
    </row>
    <row r="76" spans="1:13" s="20" customFormat="1" ht="135">
      <c r="A76" s="11" t="s">
        <v>15</v>
      </c>
      <c r="B76" s="12">
        <v>70</v>
      </c>
      <c r="C76" s="12">
        <v>12715889000172</v>
      </c>
      <c r="D76" s="13" t="s">
        <v>317</v>
      </c>
      <c r="E76" s="14" t="s">
        <v>318</v>
      </c>
      <c r="F76" s="27" t="s">
        <v>319</v>
      </c>
      <c r="G76" s="16">
        <v>45366</v>
      </c>
      <c r="H76" s="17" t="s">
        <v>320</v>
      </c>
      <c r="I76" s="22">
        <v>700</v>
      </c>
      <c r="J76" s="19">
        <v>45366</v>
      </c>
      <c r="K76" s="13" t="s">
        <v>20</v>
      </c>
      <c r="L76" s="22">
        <f>665+35</f>
        <v>700</v>
      </c>
      <c r="M76" s="17" t="s">
        <v>321</v>
      </c>
    </row>
    <row r="77" spans="1:13" s="20" customFormat="1" ht="135">
      <c r="A77" s="11" t="s">
        <v>15</v>
      </c>
      <c r="B77" s="12">
        <v>71</v>
      </c>
      <c r="C77" s="12">
        <v>11379887000197</v>
      </c>
      <c r="D77" s="13" t="s">
        <v>322</v>
      </c>
      <c r="E77" s="14" t="s">
        <v>323</v>
      </c>
      <c r="F77" s="27" t="s">
        <v>324</v>
      </c>
      <c r="G77" s="16">
        <v>45366</v>
      </c>
      <c r="H77" s="17" t="s">
        <v>325</v>
      </c>
      <c r="I77" s="22">
        <v>1854.95</v>
      </c>
      <c r="J77" s="19">
        <v>45366</v>
      </c>
      <c r="K77" s="13" t="s">
        <v>20</v>
      </c>
      <c r="L77" s="22">
        <v>1854.95</v>
      </c>
      <c r="M77" s="17" t="s">
        <v>326</v>
      </c>
    </row>
    <row r="78" spans="1:13" s="20" customFormat="1" ht="150">
      <c r="A78" s="11" t="s">
        <v>15</v>
      </c>
      <c r="B78" s="12">
        <v>72</v>
      </c>
      <c r="C78" s="12">
        <v>2341467000120</v>
      </c>
      <c r="D78" s="13" t="s">
        <v>327</v>
      </c>
      <c r="E78" s="14" t="s">
        <v>328</v>
      </c>
      <c r="F78" s="27" t="s">
        <v>329</v>
      </c>
      <c r="G78" s="16">
        <v>45366</v>
      </c>
      <c r="H78" s="17" t="s">
        <v>330</v>
      </c>
      <c r="I78" s="22">
        <v>96551.679999999993</v>
      </c>
      <c r="J78" s="19">
        <v>45366</v>
      </c>
      <c r="K78" s="13" t="s">
        <v>20</v>
      </c>
      <c r="L78" s="22">
        <f>94526.12+2025.56</f>
        <v>96551.679999999993</v>
      </c>
      <c r="M78" s="17" t="s">
        <v>331</v>
      </c>
    </row>
    <row r="79" spans="1:13" s="20" customFormat="1" ht="135">
      <c r="A79" s="11" t="s">
        <v>15</v>
      </c>
      <c r="B79" s="12">
        <v>73</v>
      </c>
      <c r="C79" s="12">
        <v>84544469000181</v>
      </c>
      <c r="D79" s="13" t="s">
        <v>332</v>
      </c>
      <c r="E79" s="14" t="s">
        <v>333</v>
      </c>
      <c r="F79" s="27" t="s">
        <v>334</v>
      </c>
      <c r="G79" s="16">
        <v>45366</v>
      </c>
      <c r="H79" s="17" t="s">
        <v>335</v>
      </c>
      <c r="I79" s="22">
        <v>3795.9</v>
      </c>
      <c r="J79" s="19">
        <v>45366</v>
      </c>
      <c r="K79" s="13" t="s">
        <v>20</v>
      </c>
      <c r="L79" s="22">
        <f>3606.1+189.8</f>
        <v>3795.9</v>
      </c>
      <c r="M79" s="17" t="s">
        <v>336</v>
      </c>
    </row>
    <row r="80" spans="1:13" s="20" customFormat="1" ht="120">
      <c r="A80" s="11" t="s">
        <v>15</v>
      </c>
      <c r="B80" s="12">
        <v>74</v>
      </c>
      <c r="C80" s="12">
        <v>84544469000181</v>
      </c>
      <c r="D80" s="13" t="s">
        <v>337</v>
      </c>
      <c r="E80" s="14" t="s">
        <v>338</v>
      </c>
      <c r="F80" s="27" t="s">
        <v>339</v>
      </c>
      <c r="G80" s="16">
        <v>45366</v>
      </c>
      <c r="H80" s="17" t="s">
        <v>340</v>
      </c>
      <c r="I80" s="22">
        <v>3795.9</v>
      </c>
      <c r="J80" s="19">
        <v>45366</v>
      </c>
      <c r="K80" s="13" t="s">
        <v>20</v>
      </c>
      <c r="L80" s="22">
        <f>3606.1+189.8</f>
        <v>3795.9</v>
      </c>
      <c r="M80" s="17" t="s">
        <v>341</v>
      </c>
    </row>
    <row r="81" spans="1:13" s="20" customFormat="1" ht="120">
      <c r="A81" s="11" t="s">
        <v>15</v>
      </c>
      <c r="B81" s="12">
        <v>75</v>
      </c>
      <c r="C81" s="12">
        <v>2593165000140</v>
      </c>
      <c r="D81" s="13" t="s">
        <v>263</v>
      </c>
      <c r="E81" s="14" t="s">
        <v>342</v>
      </c>
      <c r="F81" s="15" t="s">
        <v>343</v>
      </c>
      <c r="G81" s="16">
        <v>45372</v>
      </c>
      <c r="H81" s="17" t="s">
        <v>344</v>
      </c>
      <c r="I81" s="22">
        <v>37117.240000000005</v>
      </c>
      <c r="J81" s="19">
        <v>45373</v>
      </c>
      <c r="K81" s="13" t="s">
        <v>20</v>
      </c>
      <c r="L81" s="22">
        <f>1781.62+35335.62</f>
        <v>37117.240000000005</v>
      </c>
      <c r="M81" s="17" t="s">
        <v>345</v>
      </c>
    </row>
    <row r="82" spans="1:13" s="20" customFormat="1" ht="135">
      <c r="A82" s="11" t="s">
        <v>15</v>
      </c>
      <c r="B82" s="12">
        <v>76</v>
      </c>
      <c r="C82" s="12">
        <v>33179565000137</v>
      </c>
      <c r="D82" s="13" t="s">
        <v>250</v>
      </c>
      <c r="E82" s="14" t="s">
        <v>346</v>
      </c>
      <c r="F82" s="15" t="s">
        <v>347</v>
      </c>
      <c r="G82" s="16">
        <v>45372</v>
      </c>
      <c r="H82" s="17" t="s">
        <v>348</v>
      </c>
      <c r="I82" s="22">
        <v>2827.79</v>
      </c>
      <c r="J82" s="19">
        <v>45373</v>
      </c>
      <c r="K82" s="13" t="s">
        <v>20</v>
      </c>
      <c r="L82" s="22">
        <f>135.73+2692.06</f>
        <v>2827.79</v>
      </c>
      <c r="M82" s="17" t="s">
        <v>349</v>
      </c>
    </row>
    <row r="83" spans="1:13" s="20" customFormat="1" ht="120">
      <c r="A83" s="11" t="s">
        <v>15</v>
      </c>
      <c r="B83" s="12">
        <v>77</v>
      </c>
      <c r="C83" s="12">
        <v>18422603000147</v>
      </c>
      <c r="D83" s="13" t="s">
        <v>350</v>
      </c>
      <c r="E83" s="14" t="s">
        <v>351</v>
      </c>
      <c r="F83" s="15" t="s">
        <v>352</v>
      </c>
      <c r="G83" s="16">
        <v>45372</v>
      </c>
      <c r="H83" s="17" t="s">
        <v>353</v>
      </c>
      <c r="I83" s="22">
        <v>6200</v>
      </c>
      <c r="J83" s="19">
        <v>45373</v>
      </c>
      <c r="K83" s="13" t="s">
        <v>20</v>
      </c>
      <c r="L83" s="22">
        <f>297.6+5902.4</f>
        <v>6200</v>
      </c>
      <c r="M83" s="17" t="s">
        <v>354</v>
      </c>
    </row>
    <row r="84" spans="1:13" s="20" customFormat="1" ht="120">
      <c r="A84" s="11" t="s">
        <v>15</v>
      </c>
      <c r="B84" s="12">
        <v>78</v>
      </c>
      <c r="C84" s="12">
        <v>18876112000176</v>
      </c>
      <c r="D84" s="13" t="s">
        <v>355</v>
      </c>
      <c r="E84" s="14" t="s">
        <v>356</v>
      </c>
      <c r="F84" s="15" t="s">
        <v>357</v>
      </c>
      <c r="G84" s="16">
        <v>45372</v>
      </c>
      <c r="H84" s="17" t="s">
        <v>358</v>
      </c>
      <c r="I84" s="22">
        <v>1200</v>
      </c>
      <c r="J84" s="19">
        <v>45373</v>
      </c>
      <c r="K84" s="13" t="s">
        <v>20</v>
      </c>
      <c r="L84" s="22">
        <f>18+1182</f>
        <v>1200</v>
      </c>
      <c r="M84" s="17" t="s">
        <v>359</v>
      </c>
    </row>
    <row r="85" spans="1:13" s="20" customFormat="1" ht="105">
      <c r="A85" s="11" t="s">
        <v>15</v>
      </c>
      <c r="B85" s="12">
        <v>79</v>
      </c>
      <c r="C85" s="12">
        <v>4407920000180</v>
      </c>
      <c r="D85" s="13" t="s">
        <v>194</v>
      </c>
      <c r="E85" s="14" t="s">
        <v>360</v>
      </c>
      <c r="F85" s="15" t="s">
        <v>361</v>
      </c>
      <c r="G85" s="16">
        <v>45373</v>
      </c>
      <c r="H85" s="17" t="s">
        <v>362</v>
      </c>
      <c r="I85" s="22">
        <v>30831.67</v>
      </c>
      <c r="J85" s="19">
        <v>45373</v>
      </c>
      <c r="K85" s="13" t="s">
        <v>20</v>
      </c>
      <c r="L85" s="22">
        <f>1541.58+29290.09</f>
        <v>30831.67</v>
      </c>
      <c r="M85" s="17" t="s">
        <v>363</v>
      </c>
    </row>
    <row r="86" spans="1:13" s="20" customFormat="1" ht="120">
      <c r="A86" s="11" t="s">
        <v>15</v>
      </c>
      <c r="B86" s="12">
        <v>80</v>
      </c>
      <c r="C86" s="12">
        <v>4407920000180</v>
      </c>
      <c r="D86" s="13" t="s">
        <v>194</v>
      </c>
      <c r="E86" s="14" t="s">
        <v>364</v>
      </c>
      <c r="F86" s="15" t="s">
        <v>365</v>
      </c>
      <c r="G86" s="16">
        <v>45373</v>
      </c>
      <c r="H86" s="17" t="s">
        <v>366</v>
      </c>
      <c r="I86" s="22">
        <v>21632.04</v>
      </c>
      <c r="J86" s="19">
        <v>45373</v>
      </c>
      <c r="K86" s="13" t="s">
        <v>20</v>
      </c>
      <c r="L86" s="22">
        <f>1081.6+20550.44</f>
        <v>21632.039999999997</v>
      </c>
      <c r="M86" s="17" t="s">
        <v>367</v>
      </c>
    </row>
    <row r="87" spans="1:13" s="20" customFormat="1" ht="120">
      <c r="A87" s="11" t="s">
        <v>15</v>
      </c>
      <c r="B87" s="12">
        <v>81</v>
      </c>
      <c r="C87" s="12">
        <v>12891300000197</v>
      </c>
      <c r="D87" s="13" t="s">
        <v>304</v>
      </c>
      <c r="E87" s="14" t="s">
        <v>368</v>
      </c>
      <c r="F87" s="15" t="s">
        <v>369</v>
      </c>
      <c r="G87" s="16">
        <v>45373</v>
      </c>
      <c r="H87" s="17" t="s">
        <v>370</v>
      </c>
      <c r="I87" s="22">
        <v>291495.99</v>
      </c>
      <c r="J87" s="19">
        <v>45373</v>
      </c>
      <c r="K87" s="13" t="s">
        <v>20</v>
      </c>
      <c r="L87" s="22">
        <f>3497.95+14574.8+247265.33</f>
        <v>265338.07999999996</v>
      </c>
      <c r="M87" s="17" t="s">
        <v>371</v>
      </c>
    </row>
    <row r="88" spans="1:13" s="20" customFormat="1" ht="135">
      <c r="A88" s="11" t="s">
        <v>15</v>
      </c>
      <c r="B88" s="12">
        <v>82</v>
      </c>
      <c r="C88" s="12">
        <v>26722189000110</v>
      </c>
      <c r="D88" s="13" t="s">
        <v>372</v>
      </c>
      <c r="E88" s="14" t="s">
        <v>373</v>
      </c>
      <c r="F88" s="15" t="s">
        <v>374</v>
      </c>
      <c r="G88" s="16">
        <v>45376</v>
      </c>
      <c r="H88" s="17" t="s">
        <v>375</v>
      </c>
      <c r="I88" s="22">
        <v>82436.320000000007</v>
      </c>
      <c r="J88" s="19">
        <v>45378</v>
      </c>
      <c r="K88" s="13" t="s">
        <v>20</v>
      </c>
      <c r="L88" s="22">
        <f>153.76+247.02+2.22+3.03+2.11+31.38+1.22+0.7+9.23+1.11+80567.8+1416.74</f>
        <v>82436.320000000007</v>
      </c>
      <c r="M88" s="17" t="s">
        <v>376</v>
      </c>
    </row>
    <row r="89" spans="1:13" s="20" customFormat="1" ht="135">
      <c r="A89" s="11" t="s">
        <v>15</v>
      </c>
      <c r="B89" s="12">
        <v>83</v>
      </c>
      <c r="C89" s="12">
        <v>4407920000180</v>
      </c>
      <c r="D89" s="13" t="s">
        <v>194</v>
      </c>
      <c r="E89" s="14" t="s">
        <v>377</v>
      </c>
      <c r="F89" s="15" t="s">
        <v>378</v>
      </c>
      <c r="G89" s="16">
        <v>45377</v>
      </c>
      <c r="H89" s="17" t="s">
        <v>379</v>
      </c>
      <c r="I89" s="22">
        <v>7538.13</v>
      </c>
      <c r="J89" s="19">
        <v>45378</v>
      </c>
      <c r="K89" s="13" t="s">
        <v>20</v>
      </c>
      <c r="L89" s="22">
        <f>1310.55+6227.58</f>
        <v>7538.13</v>
      </c>
      <c r="M89" s="17" t="s">
        <v>380</v>
      </c>
    </row>
    <row r="90" spans="1:13" s="20" customFormat="1" ht="135">
      <c r="A90" s="11" t="s">
        <v>15</v>
      </c>
      <c r="B90" s="12">
        <v>84</v>
      </c>
      <c r="C90" s="12">
        <v>4407920000180</v>
      </c>
      <c r="D90" s="13" t="s">
        <v>381</v>
      </c>
      <c r="E90" s="14" t="s">
        <v>382</v>
      </c>
      <c r="F90" s="15" t="s">
        <v>378</v>
      </c>
      <c r="G90" s="16">
        <v>45377</v>
      </c>
      <c r="H90" s="17" t="s">
        <v>383</v>
      </c>
      <c r="I90" s="22">
        <v>18672.8</v>
      </c>
      <c r="J90" s="19">
        <v>45378</v>
      </c>
      <c r="K90" s="13" t="s">
        <v>20</v>
      </c>
      <c r="L90" s="22">
        <v>18672.8</v>
      </c>
      <c r="M90" s="17" t="s">
        <v>380</v>
      </c>
    </row>
    <row r="91" spans="1:13" s="20" customFormat="1" ht="120">
      <c r="A91" s="11" t="s">
        <v>15</v>
      </c>
      <c r="B91" s="12">
        <v>85</v>
      </c>
      <c r="C91" s="12">
        <v>82845322000104</v>
      </c>
      <c r="D91" s="13" t="s">
        <v>147</v>
      </c>
      <c r="E91" s="14" t="s">
        <v>384</v>
      </c>
      <c r="F91" s="15" t="s">
        <v>385</v>
      </c>
      <c r="G91" s="16">
        <v>45377</v>
      </c>
      <c r="H91" s="17" t="s">
        <v>386</v>
      </c>
      <c r="I91" s="22">
        <v>54929.37</v>
      </c>
      <c r="J91" s="19">
        <v>45378</v>
      </c>
      <c r="K91" s="13" t="s">
        <v>20</v>
      </c>
      <c r="L91" s="22">
        <f>2636.61+52292.76</f>
        <v>54929.37</v>
      </c>
      <c r="M91" s="17" t="s">
        <v>387</v>
      </c>
    </row>
    <row r="92" spans="1:13" s="20" customFormat="1" ht="120">
      <c r="A92" s="11" t="s">
        <v>15</v>
      </c>
      <c r="B92" s="12">
        <v>86</v>
      </c>
      <c r="C92" s="12">
        <v>82845322000104</v>
      </c>
      <c r="D92" s="13" t="s">
        <v>147</v>
      </c>
      <c r="E92" s="14" t="s">
        <v>388</v>
      </c>
      <c r="F92" s="15" t="s">
        <v>389</v>
      </c>
      <c r="G92" s="16">
        <v>45377</v>
      </c>
      <c r="H92" s="17" t="s">
        <v>390</v>
      </c>
      <c r="I92" s="22">
        <v>66539.91</v>
      </c>
      <c r="J92" s="19">
        <v>45378</v>
      </c>
      <c r="K92" s="13" t="s">
        <v>20</v>
      </c>
      <c r="L92" s="22">
        <f>3193.92+63345.99</f>
        <v>66539.91</v>
      </c>
      <c r="M92" s="17" t="s">
        <v>391</v>
      </c>
    </row>
    <row r="93" spans="1:13" s="20" customFormat="1" ht="120">
      <c r="A93" s="11" t="s">
        <v>15</v>
      </c>
      <c r="B93" s="12">
        <v>87</v>
      </c>
      <c r="C93" s="12">
        <v>82845322000104</v>
      </c>
      <c r="D93" s="13" t="s">
        <v>147</v>
      </c>
      <c r="E93" s="14" t="s">
        <v>392</v>
      </c>
      <c r="F93" s="15" t="s">
        <v>393</v>
      </c>
      <c r="G93" s="16">
        <v>45377</v>
      </c>
      <c r="H93" s="17" t="s">
        <v>394</v>
      </c>
      <c r="I93" s="22">
        <v>117415.82</v>
      </c>
      <c r="J93" s="19">
        <v>45378</v>
      </c>
      <c r="K93" s="13" t="s">
        <v>20</v>
      </c>
      <c r="L93" s="22">
        <f>5635.96+11779.86</f>
        <v>17415.82</v>
      </c>
      <c r="M93" s="17" t="s">
        <v>395</v>
      </c>
    </row>
    <row r="96" spans="1:13" ht="15" customHeight="1">
      <c r="A96" s="32" t="s">
        <v>396</v>
      </c>
      <c r="B96" s="32"/>
      <c r="C96" s="32"/>
      <c r="D96" s="4"/>
      <c r="K96" s="33"/>
    </row>
    <row r="97" spans="1:4" ht="15" customHeight="1">
      <c r="A97" s="34" t="str">
        <f>[1]Bens!A32</f>
        <v>Data da última atualização:26/04/2024</v>
      </c>
      <c r="B97" s="35"/>
      <c r="C97" s="4"/>
      <c r="D97" s="1"/>
    </row>
    <row r="98" spans="1:4" ht="15" customHeight="1">
      <c r="A98" s="36" t="s">
        <v>397</v>
      </c>
      <c r="B98" s="36"/>
      <c r="C98" s="36"/>
      <c r="D98" s="36"/>
    </row>
    <row r="99" spans="1:4" ht="15" customHeight="1">
      <c r="A99" s="36" t="s">
        <v>398</v>
      </c>
      <c r="B99" s="36"/>
      <c r="C99" s="36"/>
      <c r="D99" s="36"/>
    </row>
    <row r="100" spans="1:4" ht="15" customHeight="1">
      <c r="A100" s="37" t="s">
        <v>399</v>
      </c>
      <c r="B100" s="37"/>
      <c r="C100" s="37"/>
      <c r="D100" s="1"/>
    </row>
    <row r="101" spans="1:4" ht="15" customHeight="1"/>
    <row r="102" spans="1:4" ht="15" customHeight="1"/>
    <row r="103" spans="1:4" ht="15" customHeight="1"/>
    <row r="104" spans="1:4" ht="15" customHeight="1"/>
    <row r="105" spans="1:4" ht="15" customHeight="1"/>
    <row r="106" spans="1:4" ht="15" customHeight="1"/>
    <row r="107" spans="1:4" ht="15" customHeight="1"/>
    <row r="108" spans="1:4" ht="15" customHeight="1"/>
    <row r="109" spans="1:4" ht="15" customHeight="1"/>
    <row r="110" spans="1:4" ht="15" customHeight="1"/>
    <row r="111" spans="1:4" ht="15" customHeight="1"/>
    <row r="112" spans="1:4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</sheetData>
  <mergeCells count="5">
    <mergeCell ref="A2:M2"/>
    <mergeCell ref="A3:E3"/>
    <mergeCell ref="A5:L5"/>
    <mergeCell ref="A98:D98"/>
    <mergeCell ref="A99:D99"/>
  </mergeCells>
  <conditionalFormatting sqref="C7:C93">
    <cfRule type="cellIs" dxfId="1" priority="1" operator="between">
      <formula>111111111</formula>
      <formula>99999999999</formula>
    </cfRule>
    <cfRule type="cellIs" dxfId="0" priority="2" operator="between">
      <formula>111111111111</formula>
      <formula>99999999999999</formula>
    </cfRule>
  </conditionalFormatting>
  <hyperlinks>
    <hyperlink ref="F69" r:id="rId1" xr:uid="{2F03A6AB-3C43-4100-9909-21BF2BAF11BB}"/>
    <hyperlink ref="F23" r:id="rId2" xr:uid="{FBB3B994-91A2-4D5D-A037-413020A97ECE}"/>
    <hyperlink ref="E23" r:id="rId3" xr:uid="{95D7E199-DCEC-40A0-B550-A2563E00E92C}"/>
    <hyperlink ref="E69" r:id="rId4" xr:uid="{6299C447-087F-49A2-835D-F181EC39D294}"/>
    <hyperlink ref="E78" r:id="rId5" xr:uid="{6B0E066F-93D8-4059-8662-113C7AFF24B0}"/>
    <hyperlink ref="F78" r:id="rId6" xr:uid="{987D8C13-95C6-4B00-AB75-A22CEA9F43E5}"/>
    <hyperlink ref="E28" r:id="rId7" xr:uid="{F203F5E6-D536-488F-AF80-D9B6522D9046}"/>
    <hyperlink ref="E80" r:id="rId8" xr:uid="{A893D054-8EAC-42BD-BA59-22430AFD8AF1}"/>
    <hyperlink ref="E79" r:id="rId9" xr:uid="{97DEB8D3-8A7B-46E9-B4D3-98FA57B23863}"/>
    <hyperlink ref="F28" r:id="rId10" xr:uid="{BD19673A-A5E6-4252-886D-1D8A15719C18}"/>
    <hyperlink ref="F79" r:id="rId11" xr:uid="{56A1C276-024E-4C77-89B2-A0F6EFA24782}"/>
    <hyperlink ref="F80" r:id="rId12" xr:uid="{9AC2E649-35B4-411F-9425-81DC62DD975A}"/>
    <hyperlink ref="E76" r:id="rId13" xr:uid="{972682D9-BFDE-4851-8325-BC4B7AD79D90}"/>
    <hyperlink ref="E27" r:id="rId14" xr:uid="{869F8083-D03C-4565-BE81-4E3BD6C1BAFA}"/>
    <hyperlink ref="F27" r:id="rId15" xr:uid="{F0C207D8-93F9-4467-A9C4-E765785B22BD}"/>
    <hyperlink ref="F88" r:id="rId16" xr:uid="{164100EF-21E5-44D2-A761-9A5554145588}"/>
    <hyperlink ref="E88" r:id="rId17" xr:uid="{58F5E919-832F-435F-9ED7-1D622509E599}"/>
    <hyperlink ref="E67" r:id="rId18" xr:uid="{F8E11D4D-3A17-41D7-8CCF-7B4C93D91640}"/>
    <hyperlink ref="F76" r:id="rId19" xr:uid="{4D43CEE9-0ECC-4DCF-A018-EE42B8F6F05C}"/>
    <hyperlink ref="F67" r:id="rId20" xr:uid="{9EEC2E71-E09C-4581-A732-59D90AA2E29C}"/>
    <hyperlink ref="E7" r:id="rId21" xr:uid="{567E8431-E380-4695-A084-D6239EC8B404}"/>
    <hyperlink ref="E8" r:id="rId22" display="https://www.mpam.mp.br/images/3%C2%BA_TA_ao_CC_003-2020_-_MP-PGJ_03dbd.pdf" xr:uid="{0A8FFB91-8480-47D1-9B11-A29FE61EC5C9}"/>
    <hyperlink ref="E53" r:id="rId23" xr:uid="{34AC4D2E-FFD9-4573-BAA5-657B0ADE4F7F}"/>
    <hyperlink ref="F7" r:id="rId24" xr:uid="{C6319C31-6D70-4D48-93F1-D15A80A4F69C}"/>
    <hyperlink ref="F8" r:id="rId25" xr:uid="{E3BF766F-37D0-47F9-90D0-FE8CD1CC6E65}"/>
    <hyperlink ref="F53" r:id="rId26" xr:uid="{15730B26-A568-43A0-81AB-0C8BA15F4900}"/>
    <hyperlink ref="E26" r:id="rId27" xr:uid="{7A04324D-1B4D-422E-BCFA-E2905D4880E9}"/>
    <hyperlink ref="E32" r:id="rId28" xr:uid="{51A0D2D9-7820-46FA-A49C-AB0443FA4D3E}"/>
    <hyperlink ref="E31" r:id="rId29" xr:uid="{1AAF733A-1B39-4004-8921-9FB81DF357E5}"/>
    <hyperlink ref="E77" r:id="rId30" xr:uid="{B1B4A08A-54CF-4854-AFCD-7F4CFE8AE768}"/>
    <hyperlink ref="F26" r:id="rId31" xr:uid="{FBD0F875-051F-4C99-A5F4-B946239546F3}"/>
    <hyperlink ref="F31" r:id="rId32" xr:uid="{02BB6CBC-C7AA-428D-A143-0A0DBE12863C}"/>
    <hyperlink ref="F32" r:id="rId33" xr:uid="{44C4E2EC-B6D0-40AE-8983-76FB04A49020}"/>
    <hyperlink ref="F77" r:id="rId34" xr:uid="{93195BDE-6256-469B-B0BE-AB437858D83C}"/>
    <hyperlink ref="E66" r:id="rId35" xr:uid="{6552FA53-A158-4DD5-8BF4-0685C61DBF52}"/>
    <hyperlink ref="E39" r:id="rId36" xr:uid="{0DAF2862-BB3F-4B8E-A6A7-24E7868C1BF8}"/>
    <hyperlink ref="E40" r:id="rId37" xr:uid="{2AED0129-727C-4E33-94DC-F60879800913}"/>
    <hyperlink ref="F39" r:id="rId38" xr:uid="{ED740897-3DA0-48C8-B0CF-B18607E1116D}"/>
    <hyperlink ref="F15" r:id="rId39" xr:uid="{DC88B71D-962B-4130-B09E-F578D4636806}"/>
    <hyperlink ref="F40" r:id="rId40" xr:uid="{416E4C67-B988-407A-85A2-95E073E4B9E5}"/>
    <hyperlink ref="F18" r:id="rId41" xr:uid="{2904DFAC-F8A7-4683-956F-4AD2D48E8D51}"/>
    <hyperlink ref="E57" r:id="rId42" xr:uid="{74CD42CA-589C-4911-8627-73DDEB1EF80A}"/>
    <hyperlink ref="F57" r:id="rId43" xr:uid="{8C4575C0-79E9-4E18-B41D-771D8204CF00}"/>
    <hyperlink ref="E18" r:id="rId44" xr:uid="{FC4C50EC-0537-4485-88DD-74FF9CEF869A}"/>
    <hyperlink ref="F66" r:id="rId45" xr:uid="{77FB9DD9-2BA0-428A-9A0D-82BEAC0FE485}"/>
    <hyperlink ref="E15" r:id="rId46" xr:uid="{7DB270A9-6029-4E74-A5D3-6D200D9F1A6B}"/>
    <hyperlink ref="F56" r:id="rId47" xr:uid="{72814885-3944-4512-B5FC-9FE5FD58D0D7}"/>
    <hyperlink ref="E56" r:id="rId48" xr:uid="{243ACCE5-2756-4526-955F-741E9155E9B1}"/>
    <hyperlink ref="E42" r:id="rId49" xr:uid="{9A91CE29-1A24-40AF-A4F1-8325A076FFAE}"/>
    <hyperlink ref="E41" r:id="rId50" xr:uid="{5934E49D-15A6-49AC-93F7-7A356AEB6A00}"/>
    <hyperlink ref="F41" r:id="rId51" xr:uid="{B9B84308-A21D-4197-9B36-860B2DE8C2A7}"/>
    <hyperlink ref="F42" r:id="rId52" xr:uid="{973D3947-7B8B-4E46-8FBC-DA9A7C39F5A0}"/>
    <hyperlink ref="F9" r:id="rId53" xr:uid="{7DFEC5C3-7115-4446-8381-87E2F5EC808D}"/>
    <hyperlink ref="F10" r:id="rId54" xr:uid="{7A60CBD6-9F06-4686-9072-911FA67D8892}"/>
    <hyperlink ref="F11" r:id="rId55" xr:uid="{982F3155-A40D-4DE8-A027-C85B8557179F}"/>
    <hyperlink ref="F12" r:id="rId56" xr:uid="{B0B978B5-CB80-4198-AEFF-B46C7A26BDB3}"/>
    <hyperlink ref="F13" r:id="rId57" xr:uid="{1C6B6E21-A897-41D3-8443-EB27051BA578}"/>
    <hyperlink ref="F14" r:id="rId58" xr:uid="{94BF1297-BFFB-48CD-9FEA-1D7BACC51756}"/>
    <hyperlink ref="F16" r:id="rId59" xr:uid="{35E84F75-5803-4A5F-A6E2-321447586FC6}"/>
    <hyperlink ref="F17" r:id="rId60" xr:uid="{96819D19-D8E4-4D2B-A42A-E8315755B0EE}"/>
    <hyperlink ref="F19" r:id="rId61" xr:uid="{682D1AB5-E119-4202-84DE-FD745E1AD379}"/>
    <hyperlink ref="F20" r:id="rId62" xr:uid="{B9AADAC1-5CB2-4A17-A251-46CAB10397B3}"/>
    <hyperlink ref="F21" r:id="rId63" xr:uid="{B926377F-9B3A-43EF-AE1D-559209F8F658}"/>
    <hyperlink ref="F22" r:id="rId64" xr:uid="{B2626E28-8A56-4241-8A4B-FF4F1BF1D4EE}"/>
    <hyperlink ref="F24" r:id="rId65" xr:uid="{CB3C83CE-4B3A-44C2-ABA3-53BE4FF54C89}"/>
    <hyperlink ref="F25" r:id="rId66" xr:uid="{D795A0AA-753F-486C-8301-717C5DAAD57E}"/>
    <hyperlink ref="F29" r:id="rId67" xr:uid="{849DBF56-63A0-4768-9594-880E1ACDC09F}"/>
    <hyperlink ref="F30" r:id="rId68" xr:uid="{408DEB9A-5A4B-4886-9990-935272C9224F}"/>
    <hyperlink ref="F33" r:id="rId69" xr:uid="{FDF1172E-E948-4E53-BF86-01FBE7CDFFE7}"/>
    <hyperlink ref="F34" r:id="rId70" xr:uid="{48F62191-11B7-499F-86E9-7238BFC68D1E}"/>
    <hyperlink ref="F35" r:id="rId71" xr:uid="{7245888A-72F2-4B67-A457-B3089CA48795}"/>
    <hyperlink ref="F36" r:id="rId72" xr:uid="{E7EAD69F-7699-4E98-AC15-9ED351F03F9C}"/>
    <hyperlink ref="F37" r:id="rId73" xr:uid="{48ACA751-8CF6-42C0-A39E-4571D0678276}"/>
    <hyperlink ref="F38" r:id="rId74" xr:uid="{36BC9A94-90E2-41D8-B871-58A7B3E80B20}"/>
    <hyperlink ref="F43" r:id="rId75" xr:uid="{D9F20274-E3EC-4F07-AEE1-57326040F3AD}"/>
    <hyperlink ref="F44" r:id="rId76" xr:uid="{6D726D18-33AE-4AD1-8D5F-9D8A28BB4862}"/>
    <hyperlink ref="F45" r:id="rId77" xr:uid="{8AF93045-34FA-487D-8547-03FCE601AC76}"/>
    <hyperlink ref="F46" r:id="rId78" xr:uid="{9AB1E125-8BA6-40C4-BD46-E152B251EF8D}"/>
    <hyperlink ref="F47" r:id="rId79" xr:uid="{8D7B813E-C8FC-4A2E-ABB6-6E7CF9AB251B}"/>
    <hyperlink ref="F48:F52" r:id="rId80" display="17596/2024" xr:uid="{CFF034E4-6651-453F-8451-EDB7681AC5EA}"/>
    <hyperlink ref="F55" r:id="rId81" xr:uid="{088A7FAD-17DF-423F-AB7B-EAEBB9941878}"/>
    <hyperlink ref="F54" r:id="rId82" xr:uid="{C10B82A1-EE6E-42F9-B1C8-F4C9CF4C97E4}"/>
    <hyperlink ref="F58" r:id="rId83" xr:uid="{F8331D95-1A10-4A90-9007-98FB565A8829}"/>
    <hyperlink ref="F59" r:id="rId84" xr:uid="{5CF23CCB-17EF-4164-8BC5-5BEB86E8C0FF}"/>
    <hyperlink ref="F60" r:id="rId85" xr:uid="{C2807E71-BA47-4879-9C9D-AB36DE06DC4F}"/>
    <hyperlink ref="F61" r:id="rId86" xr:uid="{A0A5BFC6-02E3-4C98-8DA9-ABCFC1724148}"/>
    <hyperlink ref="F62" r:id="rId87" xr:uid="{5BB01AE8-AA7D-4E0C-A5D7-FBEEA44CC249}"/>
    <hyperlink ref="F63" r:id="rId88" xr:uid="{7D0470D7-AA1F-4F46-B70B-E99C4781FD6F}"/>
    <hyperlink ref="F64" r:id="rId89" xr:uid="{F13CBFD7-5904-4EA5-AC75-41C8DD9307AE}"/>
    <hyperlink ref="F65" r:id="rId90" xr:uid="{043ED0C5-AA4F-48E9-B667-689AC000D56F}"/>
    <hyperlink ref="F68" r:id="rId91" xr:uid="{BA573956-E74C-4A4C-984A-982995C814A5}"/>
    <hyperlink ref="F70" r:id="rId92" xr:uid="{2FB30D31-3729-450D-8BA1-1C2F059F7EB4}"/>
    <hyperlink ref="F71" r:id="rId93" xr:uid="{B8633551-1F5E-468C-AFC6-EB27C7083BDB}"/>
    <hyperlink ref="F72" r:id="rId94" xr:uid="{CB5C04A9-2B49-4611-AECD-4ED3878513E7}"/>
    <hyperlink ref="F73" r:id="rId95" xr:uid="{04A87A82-4E0C-4FEC-9CCE-B43BDAF5B788}"/>
    <hyperlink ref="F74" r:id="rId96" xr:uid="{46BA39C3-E809-47AE-9399-934945B8ED05}"/>
    <hyperlink ref="F75" r:id="rId97" xr:uid="{530F05DD-B3BC-49E7-B886-93D0F07A25DC}"/>
    <hyperlink ref="F81" r:id="rId98" xr:uid="{065E8F09-5CDF-4481-8941-F126157F8508}"/>
    <hyperlink ref="F82" r:id="rId99" xr:uid="{40255352-E2B2-4DF3-A4B8-38D30E9612F8}"/>
    <hyperlink ref="F83" r:id="rId100" xr:uid="{77F3155C-81A2-4374-9347-087A083D1365}"/>
    <hyperlink ref="F84" r:id="rId101" xr:uid="{54CE2321-4722-4D33-A391-14715F39B664}"/>
    <hyperlink ref="F85" r:id="rId102" xr:uid="{1DCEAA8B-5F7C-41B5-880C-3573E7EB64B5}"/>
    <hyperlink ref="F86" r:id="rId103" xr:uid="{E71B8ACF-7FE2-4E16-AE5F-FB52FEE3FFCC}"/>
    <hyperlink ref="F87" r:id="rId104" xr:uid="{45B015D9-704F-419A-B2BB-5E9C5C610C3C}"/>
    <hyperlink ref="F89" r:id="rId105" xr:uid="{372EAF9A-A2BB-4E45-8854-72B02B3F179B}"/>
    <hyperlink ref="F90" r:id="rId106" xr:uid="{5B1A2A23-4B86-49D8-B052-08EB01A0227B}"/>
    <hyperlink ref="F91" r:id="rId107" xr:uid="{98346443-00DC-49FD-B48C-C9BEF8AB5474}"/>
    <hyperlink ref="F92" r:id="rId108" xr:uid="{A5BECEB8-9254-4E32-88A0-08AFDB6FFA60}"/>
    <hyperlink ref="F93" r:id="rId109" xr:uid="{89C9145B-E898-43AA-8914-B526B58396C9}"/>
    <hyperlink ref="E9" r:id="rId110" xr:uid="{DE791959-E06A-498B-8DDE-4AE2E772B997}"/>
    <hyperlink ref="E10" r:id="rId111" xr:uid="{2CB9FE80-A899-4EB8-B172-9F29878441FA}"/>
    <hyperlink ref="E11" r:id="rId112" xr:uid="{9156BCED-D732-4CC2-9E70-383B42734436}"/>
    <hyperlink ref="E12" r:id="rId113" xr:uid="{7EF21280-A159-4451-8C80-38992FB6FD39}"/>
    <hyperlink ref="E14" r:id="rId114" xr:uid="{2B28E1AE-CC60-49F4-BE12-095100E8759E}"/>
    <hyperlink ref="E16" r:id="rId115" xr:uid="{5983DC9E-C5E6-43B7-8790-B17977F66AC8}"/>
    <hyperlink ref="E24" r:id="rId116" xr:uid="{4ACB7532-7AC8-4B92-B1CE-FFE6506CA88F}"/>
    <hyperlink ref="E29" r:id="rId117" xr:uid="{DEF7A4DC-791E-4635-AB64-0F0D089056D5}"/>
    <hyperlink ref="E33" r:id="rId118" xr:uid="{A07AFA57-6F1D-40ED-92AB-A6097AC22CBB}"/>
    <hyperlink ref="E34" r:id="rId119" xr:uid="{01E446EA-E855-4A7B-B6D2-A9E2E5A56FE9}"/>
    <hyperlink ref="E35" r:id="rId120" xr:uid="{A6BB65EC-9254-4CFA-A07B-990479296B89}"/>
    <hyperlink ref="E36" r:id="rId121" xr:uid="{071C9E5E-B2A7-49DF-94B6-69A070E264DE}"/>
    <hyperlink ref="E37" r:id="rId122" xr:uid="{66A0BB87-5D56-4322-95E9-C0CB83E7EF79}"/>
    <hyperlink ref="E44" r:id="rId123" xr:uid="{7412504C-5E30-4970-BCC5-2835B17D4FEA}"/>
    <hyperlink ref="E45" r:id="rId124" xr:uid="{3BDE7436-F4D0-4C95-A507-C561786CDB43}"/>
    <hyperlink ref="E47" r:id="rId125" xr:uid="{9B2215FF-FE4C-4248-A93E-FEAB41428187}"/>
    <hyperlink ref="E50" r:id="rId126" xr:uid="{7F2FA4A1-42B9-4912-BD16-3D8F6FFB794A}"/>
    <hyperlink ref="E55" r:id="rId127" xr:uid="{A20058CE-EFC6-4590-BEE3-D1AEC8E85C0B}"/>
    <hyperlink ref="E58" r:id="rId128" xr:uid="{BACF0A23-A96B-4254-8186-B329FE1F0676}"/>
    <hyperlink ref="E59" r:id="rId129" xr:uid="{36A02256-017E-4599-8BBA-2BB182F76274}"/>
    <hyperlink ref="E60" r:id="rId130" xr:uid="{8FA15306-3251-48BE-B0C3-9A8738E2AE90}"/>
    <hyperlink ref="E64" r:id="rId131" xr:uid="{EA10096A-FDDA-4F22-A45C-37EAFA6C7997}"/>
    <hyperlink ref="E65" r:id="rId132" xr:uid="{2A2B848C-3A3B-4D1E-B34E-BA285EB91829}"/>
    <hyperlink ref="E68" r:id="rId133" xr:uid="{513162E3-AC3E-46B2-ACA3-F7984EF200DF}"/>
    <hyperlink ref="E73" r:id="rId134" xr:uid="{AEACBB73-9760-481D-8CA7-D51115E6D70C}"/>
    <hyperlink ref="E74" r:id="rId135" xr:uid="{B4016076-D3A1-4D92-A29D-93484E0C85D8}"/>
    <hyperlink ref="E75" r:id="rId136" xr:uid="{91A89B6E-77C2-4461-A435-7964DAE14A98}"/>
    <hyperlink ref="E81" r:id="rId137" xr:uid="{D7BDD94D-4371-479A-B14A-35097F9093C6}"/>
    <hyperlink ref="E83" r:id="rId138" xr:uid="{A3FD9AC4-7D1F-439A-9502-39CEBDAC77CE}"/>
    <hyperlink ref="E82" r:id="rId139" xr:uid="{7032A137-9462-4C7C-ADC9-EBF23E5B0AB2}"/>
    <hyperlink ref="E87" r:id="rId140" xr:uid="{6AD1DC28-05A9-4B1C-A7DA-DA70367BFF42}"/>
    <hyperlink ref="E90" r:id="rId141" xr:uid="{B86D95A5-5720-4D3F-9EF5-C64FF9378E1A}"/>
    <hyperlink ref="E92" r:id="rId142" xr:uid="{1D6F614E-9637-46EA-9997-D3A5E1AA7BC4}"/>
    <hyperlink ref="E93" r:id="rId143" xr:uid="{04849427-5C4D-460F-A02F-60D8811A870C}"/>
    <hyperlink ref="E13" r:id="rId144" xr:uid="{AA24B408-85EE-4D5C-968A-553A58CBCA71}"/>
    <hyperlink ref="E17" r:id="rId145" xr:uid="{63A4E247-0AD4-44F0-8882-88CA0B884F28}"/>
    <hyperlink ref="E19" r:id="rId146" xr:uid="{FA5C5AD2-E2AA-4189-8FF4-86FA0C31440F}"/>
    <hyperlink ref="E20" r:id="rId147" xr:uid="{E623DADB-F0D4-4EC0-976B-B58765BEE616}"/>
    <hyperlink ref="E21" r:id="rId148" xr:uid="{0589A45D-A1D5-4843-9208-577FF9EBFC9C}"/>
    <hyperlink ref="E25" r:id="rId149" xr:uid="{1837549B-7555-4990-B29A-5D78988F8DF9}"/>
    <hyperlink ref="E30" r:id="rId150" xr:uid="{9BD38426-F51F-48A5-BB44-2DB260B2A88A}"/>
    <hyperlink ref="E38" r:id="rId151" xr:uid="{94EBDE02-BE62-46AA-8811-1B6F81D8D195}"/>
    <hyperlink ref="E43" r:id="rId152" xr:uid="{889C22C7-0EE1-402C-8606-15856BDF537F}"/>
    <hyperlink ref="E46" r:id="rId153" xr:uid="{95F7F21C-2A85-4D53-857D-D866158CE58C}"/>
    <hyperlink ref="E48" r:id="rId154" xr:uid="{22192C9A-C959-4C70-97CE-9B675D4CDA20}"/>
    <hyperlink ref="E49" r:id="rId155" xr:uid="{CCE6F9C9-C25D-440E-B3D3-60CD385A3F68}"/>
    <hyperlink ref="E51" r:id="rId156" xr:uid="{718D78D7-A824-4502-BF99-B952383BAB66}"/>
    <hyperlink ref="E52" r:id="rId157" xr:uid="{09277C49-3B59-46B8-87A6-CE0C22207964}"/>
    <hyperlink ref="E61" r:id="rId158" xr:uid="{18ED5D42-3448-42DC-B3E0-66D79F5E4231}"/>
    <hyperlink ref="E62" r:id="rId159" xr:uid="{AA4931E4-F070-4A70-A83A-59776423D2E9}"/>
    <hyperlink ref="E63" r:id="rId160" xr:uid="{373CE7D2-21FB-4258-8CE8-404BB3C12F89}"/>
    <hyperlink ref="E84" r:id="rId161" xr:uid="{03B5E387-0507-4F95-8922-B82D760992E0}"/>
    <hyperlink ref="E86" r:id="rId162" xr:uid="{B243262E-A487-48FA-ABF6-21AA6DC4DAB5}"/>
    <hyperlink ref="E85" r:id="rId163" xr:uid="{71038B9D-E8B6-425B-829D-3E657D56EC48}"/>
    <hyperlink ref="E89" r:id="rId164" xr:uid="{B8ED8B4A-0CB4-4580-AFD8-FD3ACDFECEC5}"/>
    <hyperlink ref="E91" r:id="rId165" xr:uid="{0B281AD3-09BE-4389-9A48-8AA1C6F62E9D}"/>
  </hyperlinks>
  <pageMargins left="0.23622047244094491" right="0.23622047244094491" top="0.19685039370078741" bottom="0.74803149606299213" header="0.31496062992125984" footer="0.31496062992125984"/>
  <pageSetup scale="43" fitToHeight="0" orientation="portrait" r:id="rId166"/>
  <drawing r:id="rId16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8534A7A0B96B4C83348FD15B6D0298" ma:contentTypeVersion="14" ma:contentTypeDescription="Create a new document." ma:contentTypeScope="" ma:versionID="1c16893b3d9096f47f8faa0645f760cd">
  <xsd:schema xmlns:xsd="http://www.w3.org/2001/XMLSchema" xmlns:xs="http://www.w3.org/2001/XMLSchema" xmlns:p="http://schemas.microsoft.com/office/2006/metadata/properties" xmlns:ns2="55306d8f-6ac8-4d4b-898a-9b8a7bc1d116" xmlns:ns3="eec51211-4e70-446f-ac4c-34342dd19df9" targetNamespace="http://schemas.microsoft.com/office/2006/metadata/properties" ma:root="true" ma:fieldsID="ae7b470a0dd49327c76357b695f91ea0" ns2:_="" ns3:_="">
    <xsd:import namespace="55306d8f-6ac8-4d4b-898a-9b8a7bc1d116"/>
    <xsd:import namespace="eec51211-4e70-446f-ac4c-34342dd19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06d8f-6ac8-4d4b-898a-9b8a7bc1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1211-4e70-446f-ac4c-34342dd19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59f93d8-bad1-43f0-a56c-0a2b12f0acf7}" ma:internalName="TaxCatchAll" ma:showField="CatchAllData" ma:web="eec51211-4e70-446f-ac4c-34342dd19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306d8f-6ac8-4d4b-898a-9b8a7bc1d116">
      <Terms xmlns="http://schemas.microsoft.com/office/infopath/2007/PartnerControls"/>
    </lcf76f155ced4ddcb4097134ff3c332f>
    <TaxCatchAll xmlns="eec51211-4e70-446f-ac4c-34342dd19df9" xsi:nil="true"/>
  </documentManagement>
</p:properties>
</file>

<file path=customXml/itemProps1.xml><?xml version="1.0" encoding="utf-8"?>
<ds:datastoreItem xmlns:ds="http://schemas.openxmlformats.org/officeDocument/2006/customXml" ds:itemID="{D02C363A-4A2A-4643-9040-F8E0F3294F3B}"/>
</file>

<file path=customXml/itemProps2.xml><?xml version="1.0" encoding="utf-8"?>
<ds:datastoreItem xmlns:ds="http://schemas.openxmlformats.org/officeDocument/2006/customXml" ds:itemID="{B9197970-C2F0-46BD-A8FC-2DD5588A44BF}"/>
</file>

<file path=customXml/itemProps3.xml><?xml version="1.0" encoding="utf-8"?>
<ds:datastoreItem xmlns:ds="http://schemas.openxmlformats.org/officeDocument/2006/customXml" ds:itemID="{EBD326FE-9F7C-41FD-956E-094888709D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Serviços</vt:lpstr>
      <vt:lpstr>Serviços!Area_de_impressao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Marchel Bruno Souza Costa</dc:creator>
  <cp:lastModifiedBy>Marchel Bruno Souza Costa</cp:lastModifiedBy>
  <cp:lastPrinted>2024-04-28T22:25:21Z</cp:lastPrinted>
  <dcterms:created xsi:type="dcterms:W3CDTF">2024-04-28T22:23:55Z</dcterms:created>
  <dcterms:modified xsi:type="dcterms:W3CDTF">2024-04-28T22:25:26Z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0x010100618534A7A0B96B4C83348FD15B6D0298</vt:lpwstr>
  </property>
</Properties>
</file>