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08.Agosto/"/>
    </mc:Choice>
  </mc:AlternateContent>
  <xr:revisionPtr revIDLastSave="0" documentId="8_{AEF7B62C-1451-4463-A811-FF8867F861A6}" xr6:coauthVersionLast="47" xr6:coauthVersionMax="47" xr10:uidLastSave="{00000000-0000-0000-0000-000000000000}"/>
  <bookViews>
    <workbookView xWindow="-120" yWindow="-120" windowWidth="29040" windowHeight="15720" xr2:uid="{F58FAA86-55E3-43FF-B923-298123487EC8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Serviços!$D$1:$D$192</definedName>
    <definedName name="_xlnm.Print_Area" localSheetId="0">Serviços!$A$1:$M$101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" i="1" l="1"/>
  <c r="L94" i="1"/>
  <c r="L93" i="1"/>
  <c r="L92" i="1"/>
  <c r="L91" i="1"/>
  <c r="L90" i="1"/>
  <c r="L89" i="1"/>
  <c r="L88" i="1"/>
  <c r="L87" i="1"/>
  <c r="L85" i="1"/>
  <c r="L82" i="1"/>
  <c r="L81" i="1"/>
  <c r="L80" i="1"/>
  <c r="L78" i="1"/>
  <c r="L77" i="1"/>
  <c r="L76" i="1"/>
  <c r="L74" i="1"/>
  <c r="L73" i="1"/>
  <c r="L72" i="1"/>
  <c r="L70" i="1"/>
  <c r="L69" i="1"/>
  <c r="L68" i="1"/>
  <c r="L66" i="1"/>
  <c r="L65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7" i="1"/>
  <c r="L46" i="1"/>
  <c r="L45" i="1"/>
  <c r="L43" i="1"/>
  <c r="L41" i="1"/>
  <c r="L40" i="1"/>
  <c r="L39" i="1"/>
  <c r="L38" i="1"/>
  <c r="L37" i="1"/>
  <c r="L36" i="1"/>
  <c r="L35" i="1"/>
  <c r="L34" i="1"/>
  <c r="L30" i="1"/>
  <c r="L29" i="1"/>
  <c r="L28" i="1"/>
  <c r="L24" i="1"/>
  <c r="L23" i="1"/>
  <c r="L22" i="1"/>
  <c r="A2" i="1"/>
</calcChain>
</file>

<file path=xl/sharedStrings.xml><?xml version="1.0" encoding="utf-8"?>
<sst xmlns="http://schemas.openxmlformats.org/spreadsheetml/2006/main" count="643" uniqueCount="374">
  <si>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</si>
  <si>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</si>
  <si>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</si>
  <si>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</si>
  <si>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</si>
  <si>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</si>
  <si>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</si>
  <si>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</si>
  <si>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</si>
  <si>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</si>
  <si>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</si>
  <si>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</si>
  <si>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</si>
  <si>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</si>
  <si>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</si>
  <si>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Agosto</t>
  </si>
  <si>
    <t>SERVICO AUTONOMO DE AGUA E ESGOTO DE IRANDUBA-SAAE</t>
  </si>
  <si>
    <t xml:space="preserve">Liquidação da NE nº 2025NE0001539 - Ref. serviços de fornecimento de água potável a sede da PGJ-AM IRANDUBA (C.A 007/2021-MP/PGJ) conforme Fatura 09/2022 e documentos no SEI 2024.027816. </t>
  </si>
  <si>
    <t>Fatura nº 09/2022</t>
  </si>
  <si>
    <t>2409/2025</t>
  </si>
  <si>
    <t>-</t>
  </si>
  <si>
    <t>2024.027816</t>
  </si>
  <si>
    <t xml:space="preserve"> SERVICO AUTONOMO DE AGUA E ESGOTO DE IRANDUBA-SAAE</t>
  </si>
  <si>
    <t xml:space="preserve">Liquidação da NE nº 2025NE0001539 - Ref. serviços de fornecimento de água potável a sede da PGJ-AM IRANDUBA (C.A 007/2021-MP/PGJ) conforme Fatura 10/2022 e documentos no SEI 2024.027816. </t>
  </si>
  <si>
    <t>Fatura nº 10/2022</t>
  </si>
  <si>
    <t>2410/2025</t>
  </si>
  <si>
    <t>2025.027816</t>
  </si>
  <si>
    <t xml:space="preserve">Liquidação da NE nº 2025NE0001539 - Ref. serviços de fornecimento de água potável a sede da PGJ-AM IRANDUBA (C.A 007/2021-MP/PGJ) conforme Fatura 11/2022 e documentos no SEI 2024.027816. </t>
  </si>
  <si>
    <t>Fatura nº 11/2022</t>
  </si>
  <si>
    <t>2411/2025</t>
  </si>
  <si>
    <t xml:space="preserve">Liquidação da NE nº 2025NE0001539 - Ref. serviços de fornecimento de água potável a sede da PGJ-AM IRANDUBA (C.A 007/2021-MP/PGJ) conforme Fatura 12/2022 e documentos no SEI 2024.027816. </t>
  </si>
  <si>
    <t>Fatura nº 12/2022</t>
  </si>
  <si>
    <t>2412/2025</t>
  </si>
  <si>
    <t xml:space="preserve">Liquidação da NE nº 2025NE0001539 - Ref. serviços de fornecimento de água potável a sede da PGJ-AM IRANDUBA (C.A 007/2021-MP/PGJ) conforme Fatura 01/2023 e documentos no SEI 2024.027816. </t>
  </si>
  <si>
    <t>Fatura nº 01/2023</t>
  </si>
  <si>
    <t>2413/2025</t>
  </si>
  <si>
    <t xml:space="preserve">Liquidação da NE nº 2025NE0001539 - Ref. serviços de fornecimento de água potável a sede da PGJ-AM IRANDUBA (C.A 007/2021-MP/PGJ) conforme Fatura 02/2023 e documentos no SEI 2024.027816. </t>
  </si>
  <si>
    <t>Fatura nº 02/2023</t>
  </si>
  <si>
    <t>2414/2025</t>
  </si>
  <si>
    <t>Liquidação da NE nº 2025NE0001539 -Ref. serviços de fornecimento de água potável a sede da PGJ-AM IRANDUBA (C.A 007/2021-MP/PGJ) conforme Fatura 03/2023 e documentos no SEI 2024.027816.</t>
  </si>
  <si>
    <t>Fatura nº 03/2023</t>
  </si>
  <si>
    <t>2415/2025</t>
  </si>
  <si>
    <t xml:space="preserve">Liquidação da NE nº 2025NE0001539 - - Ref. serviços de fornecimento de água potável a sede da PGJ-AM IRANDUBA (C.A 007/2021-MP/PGJ) conforme Fatura 04/2023 e documentos no SEI 2024.027816. </t>
  </si>
  <si>
    <t>Fatura nº 04/2023</t>
  </si>
  <si>
    <t>2416/2025</t>
  </si>
  <si>
    <t xml:space="preserve">Liquidação da NE nº 2025NE0001539 - - Ref. serviços de fornecimento de água potável a sede da PGJ-AM IRANDUBA (C.A 007/2021-MP/PGJ) conforme Fatura 05/2023 e documentos no SEI 2024.027816. </t>
  </si>
  <si>
    <t>Fatura nº 05/2023</t>
  </si>
  <si>
    <t>2417/2025</t>
  </si>
  <si>
    <t xml:space="preserve">Liquidação da NE nº 2025NE0001539 Liquidação da NE nº 2025NE0000011 - Ref. serviços de fornecimento de água potável a sede da PGJ-AM IRANDUBA (C.A 007/2021-MP/PGJ) conforme Fatura 01/2025 e documentos no SEI 2024.027816. </t>
  </si>
  <si>
    <t>Fatura nº 01/2025</t>
  </si>
  <si>
    <t>2418/2025</t>
  </si>
  <si>
    <t xml:space="preserve">Liquidação da NE nº 2025NE0000933 - Ref. serviços de fornecimento de água potável a sede da PGJ-AM IRANDUBA (C.A 007/2021-MP/PGJ) conforme Fatura 01/2025 e documentos no SEI 2024.027816. </t>
  </si>
  <si>
    <t>2419/2025</t>
  </si>
  <si>
    <t xml:space="preserve">Liquidação da NE nº 2025NE0000933 - Ref. serviços de fornecimento de água potável a sede da PGJ-AM IRANDUBA (C.A 007/2021-MP/PGJ) conforme Fatura 02/2025 e documentos no SEI 2024.027816. </t>
  </si>
  <si>
    <t>Fatura nº 02/2025</t>
  </si>
  <si>
    <t>2421/2025</t>
  </si>
  <si>
    <t>QUALY NUTRI SERVICOS DE ALIMENTACAO LTDA</t>
  </si>
  <si>
    <t>Liquidação da NE nº 2025NE0001474 - Ref. ao serviço de Buffet, conf. NF-N° 746 e documentos no SEI 2025.016264.</t>
  </si>
  <si>
    <t>746/2025</t>
  </si>
  <si>
    <t>2422/2025</t>
  </si>
  <si>
    <t>2025.016264</t>
  </si>
  <si>
    <t>Liquidação da NE nº 2025NE0000931 - Ref. de Bufê para as ações referentes ao Projeto Escola em Paz, coordenado pelo Núcleo Permanente de Autocomposição do MPE/AM - NUPA-MPAM, conf. NF-N° 732 e documentos no SEI 2025.010197.</t>
  </si>
  <si>
    <t>732/2025</t>
  </si>
  <si>
    <t>2423/2025</t>
  </si>
  <si>
    <t>2025.010197</t>
  </si>
  <si>
    <t>SERVICO AUTONOMO DE AGUA E ESGOTO DE ITACOATIARA</t>
  </si>
  <si>
    <t>Liquidação da NE nº 2024NE0000042 - Ref. serviços de fornecimento de água potável a sede da PGJ-AM Itacoatiara (CA 005/2022-MP/PGJ) relativo a JULHO/2025, conforme FATURA nº 23074 07/2025  e documentos no SEI 2025.016278.</t>
  </si>
  <si>
    <t>Fatura nº 23074 07/2025</t>
  </si>
  <si>
    <t>2424/2025</t>
  </si>
  <si>
    <t>2025.016278</t>
  </si>
  <si>
    <t>TRENA AMAZONAS LTDA</t>
  </si>
  <si>
    <t>Liquidação da NE nº 2025NE0001161 - Ref.  a prestação de serviços da 2ª Medição do serviço de Sondagem e Planialtimetria, comp. JULHO/2025, conf. NF-N° 24 e documentos no SEI 2025.016540.</t>
  </si>
  <si>
    <t>24/2025</t>
  </si>
  <si>
    <t>2425/2025</t>
  </si>
  <si>
    <t>2025.016540</t>
  </si>
  <si>
    <t>VIA DIRETA TELECOMUNICACOES VIA SATELITE E INTERNET LTDA</t>
  </si>
  <si>
    <t>Liquidação da NE nº 2025NE0000476 - Prestação de serviços de conectividade a internet, via sátelite (LEO), (CA n° 023/2024 - MP/PGJ) referente a MAIO/25 conforme NFSC N° 590 e demais documentos no PI-SEI 2025.014149.</t>
  </si>
  <si>
    <t>590/2025</t>
  </si>
  <si>
    <t>2426/2025</t>
  </si>
  <si>
    <t>2025.014149</t>
  </si>
  <si>
    <t>Liquidação da NE nº 2025NE0000906 - Prestação de serviços de conectividade a internet, via sátelite (LEO), (CA n° 023/2024 - MP/PGJ) referente a MAIO/25 conforme NFSC N° 590 e demais documentos no PI-SEI 2025.014149.</t>
  </si>
  <si>
    <t>2427/2025</t>
  </si>
  <si>
    <t>PRIME CONSULTORIA E ASSESSORIA EMPRESARIAL LTDA</t>
  </si>
  <si>
    <t>Liquidação da NE nº 2024NE0000369 - Ref. ao Serviço de gerenciamento de frota - serviço (CA N° 007/2023-MP/PGJ) referente MAIO/2025, conforme a NF-e n° 2951135&amp;#8203; e documentos no PI-SEI 2025.015642.</t>
  </si>
  <si>
    <t>2951135/2025</t>
  </si>
  <si>
    <t>2459/2025</t>
  </si>
  <si>
    <t>2025.015642</t>
  </si>
  <si>
    <t>Liquidação da NE nº 2025NE0000041 -  Ref. ao Serviço de gerenciamento de frota - CONSUMO (CA N° 007/2023-MP/PGJ) referente MAIO/2025 , conforme a NF-e n° 2951136 e documentos no PI-SEI 2025.015642.</t>
  </si>
  <si>
    <t>2951136/2025</t>
  </si>
  <si>
    <t>2460/2025</t>
  </si>
  <si>
    <t>PREVILEMOS LTDA - ADMINISTRADORA E CORRETORA DE SEGUROS</t>
  </si>
  <si>
    <t>Liquidação da NE nº 2024NE0001817 - Prestação de seguro coletivo contra acidentes pessoais de estagiários (CA 007/2023-MP/PGJ) referente ao período de 01/07/2025 à 01/08/2025,  conforme Fatura nº 23 e demais documentos no SEI 2025.016981.</t>
  </si>
  <si>
    <t>Fatura nº 23/2025</t>
  </si>
  <si>
    <t>2462/2025</t>
  </si>
  <si>
    <t>2025.016981</t>
  </si>
  <si>
    <t>XAVIER SERVICOS E MANUTENCAO LTDA</t>
  </si>
  <si>
    <t>Liquidação da NE nº 2025NE0001271 - Referente prestação de serviços de fornecimento, instalação de forro em gesso acartonado, visando à execução do isolamento acústico em uma das salas de uso conjunto pelas unidades PROCEAPSP, conforme  NFS 1384 e demais documentos no PI-SEI 2025.016716.</t>
  </si>
  <si>
    <t>1384/2025</t>
  </si>
  <si>
    <t>2463/2025</t>
  </si>
  <si>
    <t>2025.016716</t>
  </si>
  <si>
    <t>Y G COMERCIAL LTDA</t>
  </si>
  <si>
    <t>Liquidação da NE nº 2025NE0001569 - Referente ao serviço de reparo do veículo de QZF-3C51, conforme NFS n° 6121, e demais documentos no SEI 2025.014516.</t>
  </si>
  <si>
    <t>6121/2025</t>
  </si>
  <si>
    <t>2464/2025</t>
  </si>
  <si>
    <t>2025.014516</t>
  </si>
  <si>
    <t>VR BENEFICIOS E SERVICOS DE PROCESSAMENTO S.A</t>
  </si>
  <si>
    <t>Liquidação da NE nº 2025NE0001210 - Ref. a prestação de serviço do sistema informatizado de registro e controle de ponto eletrônico, em ambiente web, para a Procuradoria-Geral de Justiça (CA 008/2025 - MP/PGJ - 1ºT.A.). NF-n° 73568, competência de JULHO/ 25 e demais documentos no SEI 2025.017069.</t>
  </si>
  <si>
    <t>73568/2025</t>
  </si>
  <si>
    <t>2551/2025</t>
  </si>
  <si>
    <t>2025.017069</t>
  </si>
  <si>
    <t>Liquidação da NE nº 2025NE0001562 - Referente a contratação de Serviço de Bufê para fornecimento de 30 unidades de Coffee break para atender a demanda da edição do projeto MPAM Acolhe, sob o tema "O Ministério Público e a Justiça Restaurativa", conf. NF-N° 750 e documentos no SEI 2025.016944.</t>
  </si>
  <si>
    <t>750/2025</t>
  </si>
  <si>
    <t>2555/2025</t>
  </si>
  <si>
    <t>2025.016944</t>
  </si>
  <si>
    <t>Liquidação da NE nº 2025NE0001470 - Ref. de Bufê para as ações referentes ao Projeto Escola em Paz, coordenado pelo Núcleo Permanente de Autocomposição do MPE/AM - NUPA-MPAM, conf. NF-N° 749 e documentos no SEI 2025.017017.</t>
  </si>
  <si>
    <t>749/2025</t>
  </si>
  <si>
    <t>2556/2025</t>
  </si>
  <si>
    <t>2025.017017</t>
  </si>
  <si>
    <t>FUNDO DE MODERNIZACAO E REAPARELHAMENTO DO PODER JUDICIARIO ESTADUAL - FUNJEAM - MANAUS</t>
  </si>
  <si>
    <t>Liquidação da NE nº 2025NE0001157 -  CESSÃO ONEROSA DE USO DE BEM IMÓVEL N° 001/2021-TJ, referente a JULHO/2025, conforme documentos do SEI 2025.017143.</t>
  </si>
  <si>
    <t>MEMORANDO Nº150</t>
  </si>
  <si>
    <t>2558/2025</t>
  </si>
  <si>
    <t>2025.017143</t>
  </si>
  <si>
    <t xml:space="preserve"> JF ENGENHARIA E SERVICOS ESPECIALIZADOS LTDA</t>
  </si>
  <si>
    <t>Liquidação da NE nº 2025NE0001382 - Ref. ao pagamento dos valores reajustados da Tarifa Pública do Serviço de Transportes coletivos urbanos (CA 010/2020 - MP/PGJ), ref. ao mês de JULHO/25, conf. NF-nº 8150 e documentos no SEI 2025.017623.</t>
  </si>
  <si>
    <t>8150/2025</t>
  </si>
  <si>
    <t>2566/2025</t>
  </si>
  <si>
    <t>2025.017623</t>
  </si>
  <si>
    <t>Liquidação da NE nº 2025NE0001027 - Ref. serviço de limpeza e conservação nas instalações da PGJ/AM (CA 010/2020-MP/PGJ) relativo a JULHO/2025, conforme NFS-nº 8149 e documentos no SEI 2025.016873.</t>
  </si>
  <si>
    <t>8149/2025</t>
  </si>
  <si>
    <t>2567/2025</t>
  </si>
  <si>
    <t>2025.016873</t>
  </si>
  <si>
    <t>JF ENGENHARIA E SERVICOS ESPECIALIZADOS LTDA</t>
  </si>
  <si>
    <t>Liquidação da NE nº 2025NE0001620 - Ref. reconstrução de parte do perímetro do muro e realização de higienização do carpete do Auditório Bandeira , conforme NFS-nº 8202 e documentos no SEI 2025.017762.</t>
  </si>
  <si>
    <t>8202/2025</t>
  </si>
  <si>
    <t>2588/2025</t>
  </si>
  <si>
    <t>2025.017762</t>
  </si>
  <si>
    <t>G REFRIGERAÇAO COM E SERV DE REFRIGERAÇAO LTDA  ME</t>
  </si>
  <si>
    <t>Liquidação da NE nº 2025NE0000898 -Ref. serv. manutenção preventiva e corretiva no sistema de refrigeração (CA 025/2022 MP/PGJ  3º TA) relativo a JULHO/2025 conforme NFS-nº 3245 e documentos no SEI 2025.017035.</t>
  </si>
  <si>
    <t>3245/2025</t>
  </si>
  <si>
    <t>2607/2025</t>
  </si>
  <si>
    <t>2025.017035</t>
  </si>
  <si>
    <t>SOFTPLAN PLANEJAMENTO E SISTEMAS LTDA</t>
  </si>
  <si>
    <t>Liquidação da NE nº 2025NE0000003 - Ref. a prestação de serviço de sustentação Sistema de Automação da Justiça - SAJ/MP (CA 019/2021 - MP/PGJ) relativo a MAIO/2025, conforme NFS-nº 849636 e documentos no SEI 2025.015376.</t>
  </si>
  <si>
    <t>849636/2025</t>
  </si>
  <si>
    <t>2616/2025</t>
  </si>
  <si>
    <t>2025.015376</t>
  </si>
  <si>
    <t>Liquidação da NE nº 2025NE0000894 - Ref. serviço de suporte de primeiro nível (CA 019/2021 - MP/PGJ), referente a MAIO/2025, conforme NFS-nº 836179 e documentos no SEI 2025.013528.</t>
  </si>
  <si>
    <t>836179/2025</t>
  </si>
  <si>
    <t>2617/2025</t>
  </si>
  <si>
    <t>2025.013528</t>
  </si>
  <si>
    <t>Liquidação da NE nº 2025NE0000895 - Ref. prestação de serviços sobre Infraestrutura, competência: MAIO/2025 (CA 019/2021 - MP/PGJ) conforme NFS-nº 836180 e documentos no SEI 2025.013526.</t>
  </si>
  <si>
    <t>836180/2025</t>
  </si>
  <si>
    <t>2618/2025</t>
  </si>
  <si>
    <t>2025.013526</t>
  </si>
  <si>
    <t>Liquidação da NE nº 2025NE0000894 - Ref. a prestação de serviço de sustentação Sistema de Automação da Justiça - SAJ/MP (CA 019/2021 - MP/PGJ) relativo a JUNHO/2025, conforme NFS-nº 858269 e documentos no SEI 2025.016189.</t>
  </si>
  <si>
    <t>858269/2025</t>
  </si>
  <si>
    <t>2619/2025</t>
  </si>
  <si>
    <t>2025.016189</t>
  </si>
  <si>
    <t>Liquidação da NE nº 2025NE0000003 - Ref. a prestação de serviço de sustentação Sistema de Automação da Justiça - SAJ/MP (CA 019/2021 - MP/PGJ) relativo a JUNHO/2025, conforme NFS-nº 858269 e documentos no SEI 2025.016189.</t>
  </si>
  <si>
    <t>2620/2025</t>
  </si>
  <si>
    <t>Liquidação da NE nº 2025NE0000004 - Ref. prestação de serviços sobre Infraestrutura, competencia: JUNHO/2025 (CA 019/2021 - MP/PGJ) conforme NFS-nº 858247 e documentos no SEI 2025.016166.</t>
  </si>
  <si>
    <t>858247/2025</t>
  </si>
  <si>
    <t>2621/2025</t>
  </si>
  <si>
    <t>2025.016166</t>
  </si>
  <si>
    <t>Liquidação da NE nº 2025NE0000895 - Ref. prestação de serviços sobre Infraestrutura, competencia: JUNHO/2025 (CA 019/2021 - MP/PGJ) conforme NFS-nº 858247 e documentos no SEI 2025.016166.</t>
  </si>
  <si>
    <t>2622/2025</t>
  </si>
  <si>
    <t>Liquidação da NE nº 2025NE0000894 - Ref. a prestação de Prestação de Serviço de Garantia de Evolução Tecnológica e Funcional - GETF (CA 019/2021 - MP/PGJ) relativo a JUNHO/25, conforme NFS-nº 858270 e documentos no SEI 2025.016190.</t>
  </si>
  <si>
    <t>858270/2025</t>
  </si>
  <si>
    <t>2623/2025</t>
  </si>
  <si>
    <t>2025.016190</t>
  </si>
  <si>
    <t>Liquidação da NE nº 2025NE0000894 - Ref. serviço de suporte de primeiro nível (CA 019/2021 - MP/PGJ), referente a JUNHO/2025, conforme NFS-nº 858271 e documentos no SEI 2025.016191.</t>
  </si>
  <si>
    <t>858271/2025</t>
  </si>
  <si>
    <t>2624/2025</t>
  </si>
  <si>
    <t>2025.016191</t>
  </si>
  <si>
    <t>Liquidação da NE nº 2025NE0000894 - Ref. a prestação de Prestação de Serviço de Garantia de Evolução Tecnológica e Funcional - GETF (CA 019/2021 - MP/PGJ) relativo a MAIO/25, conforme NFS-nº 849637 e documentos no SEI 2025.015377.</t>
  </si>
  <si>
    <t>849637/2025</t>
  </si>
  <si>
    <t>2625/2025</t>
  </si>
  <si>
    <t>2025.015377</t>
  </si>
  <si>
    <t>Liquidação da NE nº 2025NE0001605 - Ref. de Bufê para atender à demanda do evento comemorativo aos 19 anos da Lei Maria da Penha, conf. NF-N° 751 e documentos no SEI 2025.017467.</t>
  </si>
  <si>
    <t>751/2025</t>
  </si>
  <si>
    <t>2628/2025</t>
  </si>
  <si>
    <t>2025.017467</t>
  </si>
  <si>
    <t>EMPRESA BRASILEIRA DE CORREIOS E TELEGRAFOS</t>
  </si>
  <si>
    <t>Liquidação da NE nº 2025NE0000899 - Ref. serviços e venda de produtos postais (CA 035/2021/MP/PGJ) conforme Fatura nº 80643 e documentos no SEI 2025.017832.</t>
  </si>
  <si>
    <t>Fatura nº 80643/2025</t>
  </si>
  <si>
    <t>2629/2025</t>
  </si>
  <si>
    <t>2025.017832</t>
  </si>
  <si>
    <t>LATINO INDUSTRIA E COMERCIO LTDA</t>
  </si>
  <si>
    <t>Liquidação da NE nº 2025NE0001471 - Referente a aquisição de serviços gráficos de camisaria, fardamento e de materiais gráficos personalizados, para atender à realização do "Evento de Lançamento do Projeto "COMPET a todos", evento de iniciativa da 53ª PRODEMAPH, conforme NF-e n° 49987 e documentos no SEI 2025.016733.</t>
  </si>
  <si>
    <t>49987/2025</t>
  </si>
  <si>
    <t>2630/2025</t>
  </si>
  <si>
    <t>2025.016733</t>
  </si>
  <si>
    <t>COMPANHIA DE SANEAMENTO DO AMAZONAS S/A</t>
  </si>
  <si>
    <t>Liquidação da NE nº 2025NE0000057 - Ref. fornecimento de água potável aos prédios das Promotorias de Justiça de Juruá (CA 006/2022-MPAM/PGJ), fatura 109180620253 relativo a JUNHO/2025 conf. documentos no PI-SEI 2025.017070.</t>
  </si>
  <si>
    <t>Fatura nº 109180620253</t>
  </si>
  <si>
    <t>2631/2025</t>
  </si>
  <si>
    <t>2025.017070</t>
  </si>
  <si>
    <t>Liquidação da NE nº 2025NE0000057 - Ref. fornecimento de água potável aos prédios das Promotorias de Justiça de Codajás (CA 006/2022-MPAM/PGJ), fatura 284870620259 relativo a JUNHO/2025 conf. documentos no PI-SEI 2025.017070.</t>
  </si>
  <si>
    <t>Fatura nº 284870620259</t>
  </si>
  <si>
    <t>2632/2025</t>
  </si>
  <si>
    <t>Liquidação da NE nº 2025NE0000057 - Ref. fornecimento de água potável aos prédios das Promotorias de Justiça de Autazes (CA 006/2022-MPAM/PGJ), fatura 220980620250 relativo a JUNHO/2025 conf. documentos no PI-SEI 2025.017070.</t>
  </si>
  <si>
    <t>Fatura nº 220980620250</t>
  </si>
  <si>
    <t>2633/2025</t>
  </si>
  <si>
    <t>Liquidação da NE nº 2025NE0000057 - Ref. fornecimento de água potável aos prédios das Promotorias de Justiça de Carauari (CA 006/2022-MPAM/PGJ), fatura 172460620252 relativo a JUNHO/2025 conf. documentos no PI-SEI 2025.017070.</t>
  </si>
  <si>
    <t>Fatura nº 172460620252</t>
  </si>
  <si>
    <t>2634/2025</t>
  </si>
  <si>
    <t>Liquidação da NE nº 2025NE0000057 - Ref. fornecimento de água potável aos prédios das Promotorias de Justiça de Tabatinga (CA 006/2022-MPAM/PGJ), fatura 049430620259 relativo a JUNHO/2025 conf. documentos no PI-SEI 2025.017070.</t>
  </si>
  <si>
    <t>Fatura nº 049430620259</t>
  </si>
  <si>
    <t>2635/2025</t>
  </si>
  <si>
    <t>Liquidação da NE nº 2025NE0000511- Ref. fornecimento de água potável aos prédios das Promotorias de Justiça de Careiro da Várzea (CA 006/2022-MPAM/PGJ), fatura 647040620252 relativo a JUNHO/2025 conf. documentos no PI-SEI 2025.017070.</t>
  </si>
  <si>
    <t>Fatura nº 647040620252</t>
  </si>
  <si>
    <t>2636/2025</t>
  </si>
  <si>
    <t>AMAZONAS ENERGIA S.A</t>
  </si>
  <si>
    <t>Liquidação da NE nº 2025NE0000025 - Ref. serviço de fornecimento de energia elétrica nas  unidades consumidoras da Procuradoria-Geral de Justiça do Estado do Amazonas (CA 027/2024-MP/PGJ) relativo a JULHO/2025, conforme Fatura nº 869937.07/2025.01&amp;#8203; e documentos no SEI 2025.017495.</t>
  </si>
  <si>
    <t>Fatura nº 86993707202501</t>
  </si>
  <si>
    <t>2637/2025</t>
  </si>
  <si>
    <t>2025.017495</t>
  </si>
  <si>
    <t>CASA NOVA ENGENHARIA E CONSULTORIA LTDA  ME</t>
  </si>
  <si>
    <t>Liquidação da NE nº 2025NE0000717 - Ref. a serviço de manutenção preventiva e corretiva da ETE, 3ª Medição, no período de 27/06/2025 - 27/07/2025, conforme NFS-e n° 477 e documentos no SEI 2025.017342.</t>
  </si>
  <si>
    <t>477/2025</t>
  </si>
  <si>
    <t>2646/2025</t>
  </si>
  <si>
    <t>2025.017342</t>
  </si>
  <si>
    <t>OI S.A. - EM RECUPERACAO JUDICIAL</t>
  </si>
  <si>
    <t>Liquidação da NE nº 2025NE0000901 - Prestação de serviços de acesso dedicado à Internet com proteção Anti-DDoS (CA Nº 032/2021-MP/PGJ - 3º TA) referente a JULHO/2025, conforme Fatura nº 0300039386743 e documentos no SEI 2025.016858.</t>
  </si>
  <si>
    <t>Fatura nº 0300039386743</t>
  </si>
  <si>
    <t>2666/2025</t>
  </si>
  <si>
    <t>25/088/2025</t>
  </si>
  <si>
    <t>2025.016858</t>
  </si>
  <si>
    <t>FACHINELI COMUNICACAO LTDA</t>
  </si>
  <si>
    <t>Liquidação da NE nº 2025NE0000037 - Ref. Serviço de Locação e Mensalidade de Link (Tefé) e Serviço de Locação e Mensalidade de Link (Coari, Humaitá, Iranduba, Itacoatiara, Manacapuru, Maués e Parintins) (CA 009/2024-MP/PGJ - 1° TA) relativo a ABRIL/2025 conforme NFS-e n° 202500000001406 e documentos no SEI 2025.016281.</t>
  </si>
  <si>
    <t>1406/2025</t>
  </si>
  <si>
    <t>2667/2025</t>
  </si>
  <si>
    <t>2025.016281</t>
  </si>
  <si>
    <t>Liquidação da NE nº 2025NE0000037 - Ref. Serviço de Locação e Mensalidade de Link (Tefé) e Serviço de Locação e Mensalidade de Link (Coari, Humaitá, Iranduba, Itacoatiara, Manacapuru, Maués e Parintins) (CA 009/2024-MP/PGJ - 1° TA) relativo a ABRIL/2025 conforme  NFS-e n° 202500000001407 e documentos no PI-SEI 2025.016281.</t>
  </si>
  <si>
    <t>1407/2025</t>
  </si>
  <si>
    <t>2668/2025</t>
  </si>
  <si>
    <t>PRODAM PROCESSAMENTO DE DADOS AMAZONAS S A</t>
  </si>
  <si>
    <t>Liquidação da NE nº 2025NE0000233 - Ref. serviço execução de Sistema Prodam RH (CA 002/2025– MP/PGJ), referente ao mês de JULHO/2025, conforme NFS-nº 56673 e documentos no SEI 2025.017449.</t>
  </si>
  <si>
    <t>56673/2025</t>
  </si>
  <si>
    <t>2669/2025</t>
  </si>
  <si>
    <t>2025.017449</t>
  </si>
  <si>
    <t>Liquidação da NE nº 2025NE0000888 - Ref. serviço de execução do Sistema AJURI (CA 012/2021 - MP/PGJ - 3ºT.A.), referente ao mês de JULHO/2025, conforme NF-nº 56672 e documentos no SEI 2025.017447.</t>
  </si>
  <si>
    <t>56672/2025</t>
  </si>
  <si>
    <t>2670/2025</t>
  </si>
  <si>
    <t>2025.017447</t>
  </si>
  <si>
    <t>Liquidação da NE nº 2025NE0000983 - Ref. serviço de execução do Sistema AJURI (CA 012/2021 - MP/PGJ - 3ºT.A.), referente ao mês de JULHO/2025, conforme NF-nº 56672 e documentos no SEI 2025.017447.</t>
  </si>
  <si>
    <t>2671/2025</t>
  </si>
  <si>
    <t>MÓDULO ENGENHARIA CONSULTORIA E GERENCIA PREDIAL LTDA</t>
  </si>
  <si>
    <t>Liquidação da NE nº 2025NE0000832 - Prestação de serviços de manutenção preventiva e corretiva de elevadores (CA 015/2023 - MP/PGJ) referente a JULHO/2025, conforme NF- n° 44204 e documentos no SEI 2025.017675.</t>
  </si>
  <si>
    <t>44204/2025</t>
  </si>
  <si>
    <t>2673/2025</t>
  </si>
  <si>
    <t>2025.017675</t>
  </si>
  <si>
    <t>ALFAMA COM E SERVIÇOS LTDA</t>
  </si>
  <si>
    <t>Liquidação da NE nº 2025NE0000897 - Ref. prestação dos serviços de controle de pragas, nos prédios da PGJ/AM, em MANAUS, IRANDUBA, MANACAPURU e NOVO AIRÃO, relativo a JULHO/2025 conforme NF-e n° 4473 e documentos no SEI 2025.017389.</t>
  </si>
  <si>
    <t>4473/2025</t>
  </si>
  <si>
    <t>2674/2025</t>
  </si>
  <si>
    <t>2025.017389</t>
  </si>
  <si>
    <t xml:space="preserve"> 2KS AGENCIA DIGITAL PUBLICIDADE LTDA</t>
  </si>
  <si>
    <t>Liquidação da NE nº 2025NE0001241 - Ref. a Prestação de serviços de clipping digital e mailing (CA 019/2024 - MP/PGJ) referente ao período de 26/06/2025 a 26/07/2025, conforme NF n° 716 e demais documentos no SEI 2025.016434.</t>
  </si>
  <si>
    <t>716/2025</t>
  </si>
  <si>
    <t>2675/2025</t>
  </si>
  <si>
    <t>2025.016434</t>
  </si>
  <si>
    <t>LOGIC PRO SERVICOS DE TECNOLOGIA DA INFORMACAO LTDA</t>
  </si>
  <si>
    <t>Liquidação da NE nº 2025NE0000524 - Ref. serviço de conectividade ponto a ponto em fibra óptica (CA 008/2023-MP/PGJ - 1ºT.A), referente a JUNHO/2025, conforme NF-nº 51113 e documentos no SEI 2025.014383.</t>
  </si>
  <si>
    <t>51113/2025</t>
  </si>
  <si>
    <t>2678/2025</t>
  </si>
  <si>
    <t>2025.014383</t>
  </si>
  <si>
    <t>Liquidação da NE nº 2025NE0000037 - Ref. Serviço de Locação e Mensalidade de Link (Tefé) e Serviço de Locação e Mensalidade de Link (Coari, Humaitá, Iranduba, Itacoatiara, Manacapuru, Maués e Parintins) (CA 009/2024-MP/PGJ - 1° TA) relativo a MARÇO/2025 conforme NFS-e n° 202500000001404 e documentos no PI-SEI 2025.016233.</t>
  </si>
  <si>
    <t>1404/2025</t>
  </si>
  <si>
    <t>2680/2025</t>
  </si>
  <si>
    <t>2025.016233</t>
  </si>
  <si>
    <t>Liquidação da NE nº 2025NE0000037 - Ref. Serviço de Locação e Mensalidade de Link (Tefé) e Serviço de Locação e Mensalidade de Link (Coari, Humaitá, Iranduba, Itacoatiara, Manacapuru, Maués e Parintins) (CA 009/2024-MP/PGJ - 1° TA) relativo a MARÇO/2025 conforme NFS-e n° 202500000001405 e documentos no PI-SEI 2025.016233.</t>
  </si>
  <si>
    <t>1405/2025</t>
  </si>
  <si>
    <t>2681/2025</t>
  </si>
  <si>
    <t>GIBBOR PUBLICIDADE E PUBLICACOES DE EDITAIS LTDA</t>
  </si>
  <si>
    <t>Liquidação da NE nº 2025NE0000017 -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JUNHO/2025, descritos na NF nº 27113 e demais documentos no SEI 2025.015130.</t>
  </si>
  <si>
    <t>27113/2025</t>
  </si>
  <si>
    <t>2682/2025</t>
  </si>
  <si>
    <t>2025.015130</t>
  </si>
  <si>
    <t>GL SERVICOS DE MANUTENCAO LTDA</t>
  </si>
  <si>
    <t>Liquidação da NE nº 2025NE0001270 - Ref. ao prestação de serviços de fornecimento, instalação e remanejamento (desmontagem/montagem) de forro (PVC, mineral, metálico, gesso acartonado e gypclean) e parede divisória (eucatex e gesso acartonado), conf. NF-N° 29 e documentos no SEI 2025.017851.</t>
  </si>
  <si>
    <t>29/2025</t>
  </si>
  <si>
    <t>2684/2025</t>
  </si>
  <si>
    <t>2025.017851</t>
  </si>
  <si>
    <t>Liquidação da NE nº 2025NE0000905 - Ref. Serviço de Locação e Mensalidade de Link (Tefé) e Serviço de Locação e Mensalidade de Link (Coari, Humaitá, Iranduba, Itacoatiara, Manacapuru, Maués e Parintins) (CA 009/2024-MP/PGJ - 1° TA) relativo a Maio/25 conforme NFS-e n° 202500000001408  e documentos no PI-SEI 2025.016282.</t>
  </si>
  <si>
    <t>1408/2025</t>
  </si>
  <si>
    <t>2687/2025</t>
  </si>
  <si>
    <t>2025.016282</t>
  </si>
  <si>
    <t>Liquidação da NE nº 2025NE0000905 Ref. Serviço de Locação e Mensalidade de Link (Tefé) e Serviço de Locação e Mensalidade de Link (Coari, Humaitá, Iranduba, Itacoatiara, Manacapuru, Maués e Parintins) (CA 009/2024-MP/PGJ - 1° TA) relativo a Maio/25 conforme NFS-e n° 202500000001409  e documentos no PI-SEI 2025.016282.</t>
  </si>
  <si>
    <t>1409/2025</t>
  </si>
  <si>
    <t>2688/2025</t>
  </si>
  <si>
    <t>Liquidação da NE nº 2025NE0001614 - Serviço de Bufê para fornecimento de 20 unidades de Coffee break para atender à demanda do Núcleo Permanente de Autocomposição do MPE/AM - NUPA-MPAM em razão da solenidade de entrega de certificados em curso de formação de Justiça Restaurativa, conf. NF-N° 752 e documentos no SEI 2025.017966.</t>
  </si>
  <si>
    <t>752/2025</t>
  </si>
  <si>
    <t>2747/2025</t>
  </si>
  <si>
    <t>2025.017966</t>
  </si>
  <si>
    <t>FIOS TECNOLOGIA DA INFORMACAO LTDA</t>
  </si>
  <si>
    <t>Liquidação da NE nº 2025NE0000903 - Prestação de Serviço Telefônico Fixo Comutado – STFC e Serviço de Comunicação Multimídia - SCM (CA 008/2024 - MP/PGJ) referente a JUNHO/2025, conforme NFS-e n° 2470 e documentos no PI-SEI 2025.014373.</t>
  </si>
  <si>
    <t>2470/2025</t>
  </si>
  <si>
    <t>2748/2025</t>
  </si>
  <si>
    <t>2025.014373</t>
  </si>
  <si>
    <t>Liquidação da NE nº 2025NE0000903 - Prestação de Serviço Telefônico Fixo Comutado – STFC e Serviço de Comunicação Multimídia - SCM (CA 008/2024 - MP/PGJ) referente a JUNHO/2025, conforme NFS-e n° 2471 e documentos no PI-SEI 2025.014373.</t>
  </si>
  <si>
    <t>2471/2025</t>
  </si>
  <si>
    <t>2749/2025</t>
  </si>
  <si>
    <t>Liquidação da NE nº 2025NE0000903- Prestação de Serviço Telefônico Fixo Comutado – STFC e Serviço de Comunicação Multimídia - SCM (CA 008/2024 - MP/PGJ) referente a JUNHO/2025, conforme NFS-e n° 2472 e documentos no PI-SEI 2025.014373.</t>
  </si>
  <si>
    <t>2472/2025</t>
  </si>
  <si>
    <t>2750/2025</t>
  </si>
  <si>
    <t>A S PINTO</t>
  </si>
  <si>
    <t>Liquidação da NE nº 2025NE0000018 - Referente a prestação serviço de operação de equipamentos de som e vídeo com gravação e transmissão via canal no youtube nas sessões ordinária e extraordinária dos Órgãos Colegiados, ref. a JULHO/2025, conforme NF-nº 62 e demais documentos no SEI 2025.016949.</t>
  </si>
  <si>
    <t>62/2025</t>
  </si>
  <si>
    <t>2751/2025</t>
  </si>
  <si>
    <t>2025.016949</t>
  </si>
  <si>
    <t>Liquidação da NE nº 2025NE0000524 - Ref. serviço de conectividade ponto a ponto em fibra óptica (CA 008/2023-MP/PGJ - 1ºT.A), ref JULHO/2025, conforme NF-nº 51861 e documentos no SEI 2025.017066.</t>
  </si>
  <si>
    <t>51861/2025</t>
  </si>
  <si>
    <t>2752/2025</t>
  </si>
  <si>
    <t>2025.017066</t>
  </si>
  <si>
    <t>EYES NWHERE SISTEMAS INTELIGENTES DE IMAGEM LTDA</t>
  </si>
  <si>
    <t>Liquidação da NE nº 2025NE0000900 - Ref. a serviço de acesso dedicado a internet (Anti-DDoS) (033/2021-MP/PGJ - 3ºT.A.) no mês de JULHO/2025, conforme NF-nº 2631 e demais documentos no SEI 2025.016941.</t>
  </si>
  <si>
    <t>2753/2025</t>
  </si>
  <si>
    <t>2025.016941</t>
  </si>
  <si>
    <t xml:space="preserve">Liquidação da NE nº 2025NE0000900 - Ref. a serviço de acesso dedicado a internet (Anti-DDoS) (033/2021-MP/PGJ - 3ºT.A.) no mês de JUNHO/2025, conforme NF-nº 2369 e demais documentos no SEI 2025.014523. </t>
  </si>
  <si>
    <t>2369/2025</t>
  </si>
  <si>
    <t>2754/2025</t>
  </si>
  <si>
    <t>2025.014523</t>
  </si>
  <si>
    <t xml:space="preserve">Liquidação da NE nº 2025NE0001655 - Ref. a serviço de acesso dedicado a internet (Anti-DDoS) (033/2021-MP/PGJ - 3ºT.A.) no mês de JUNHO/2025, conforme NF-nº 2369 e demais documentos no SEI 2025.014523. </t>
  </si>
  <si>
    <t>2755/2025</t>
  </si>
  <si>
    <t>Liquidação da NE nº 2024NE0000042 - Ref. serviços de fornecimento de água potável a sede da PGJ-AM Itacoatiara (CA 005/2022-MP/PGJ) relativo a AGOSTO/2025, conforme FATURA nº 23074&amp;#8203;082025 e documentos no SEI 2025.017896.</t>
  </si>
  <si>
    <t>Fatura nº 23074082025</t>
  </si>
  <si>
    <t>2756/2025</t>
  </si>
  <si>
    <t>2025.017896</t>
  </si>
  <si>
    <t>MOVX TECNOLOGIA LTDA</t>
  </si>
  <si>
    <t>Liquidação da NE nº 2025NE0001121 - Serviços gráficos (CA N° 030/2022 - MP/PGJ ) ref. a FEVEREIRO/2024 conforme NFS-e n° 420 e documentos no PI-SEI 2024.005583.</t>
  </si>
  <si>
    <t>420/2025</t>
  </si>
  <si>
    <t>2757/2025</t>
  </si>
  <si>
    <t>2024.005583</t>
  </si>
  <si>
    <t>52.997.838 IDES DE MORAIS FERNANDES</t>
  </si>
  <si>
    <t>Liquidação da NE nº 2025NE0000932 -  Referente ao serviço de assinatura da plataforma FLICKR PRO BIANUAL, conforme NF-nº 36 e demais documentos no SEI 2025.018559.</t>
  </si>
  <si>
    <t>36/2025</t>
  </si>
  <si>
    <t>2758/2025</t>
  </si>
  <si>
    <t>2025.018559</t>
  </si>
  <si>
    <t>Liquidação da NE nº 2025NE0000905 - Ref. Serviço de Locação e Mensalidade de Link (Tefé) e Serviço de Locação e Mensalidade de Link (Coari, Humaitá, Iranduba, Itacoatiara, Manacapuru, Maués e Parintins) (CA 009/2024-MP/PGJ - 1° TA) relativo a JUNHO/25 conforme NFS-e n°202500000001410  e documentos no PI-SEI 2025.016528.</t>
  </si>
  <si>
    <t>1410/2025</t>
  </si>
  <si>
    <t>2759/2025</t>
  </si>
  <si>
    <t>2025.016528</t>
  </si>
  <si>
    <t>Liquidação da NE nº 2025NE0000905 - Ref. Serviço de Locação e Mensalidade de Link (Tefé) e Serviço de Locação e Mensalidade de Link (Coari, Humaitá, Iranduba, Itacoatiara, Manacapuru, Maués e Parintins) (CA 009/2024-MP/PGJ - 1° TA) relativo a JUNHO/25 conforme NFS-e n° 202500000001411  e documentos no PI-SEI 2025.016528.</t>
  </si>
  <si>
    <t>1411/2025</t>
  </si>
  <si>
    <t>2760/2025</t>
  </si>
  <si>
    <t>Liquidação da NE nº 2025NE0000057 - Ref. fornecimento de água potável ao prédio da Promotoria de Justiça de Autazes (CA 006/2022-MPAM/PGJ), conf. fatura 22098022025-9 relativo a FEVEREIRO/2025 conf. documentos no SEI 2025.012191.</t>
  </si>
  <si>
    <t>Fatura nº 220980220259</t>
  </si>
  <si>
    <t>2761/2025</t>
  </si>
  <si>
    <t>2025.017429</t>
  </si>
  <si>
    <t>Liquidação da NE nº 2025NE0000057 - Ref. fornecimento de água potável ao prédio da Promotoria de Justiça de Carauari (CA 006/2022-MPAM/PGJ), conf. fatura 17246022025-1 relativo a FEVEREIRO/2025 conf. documentos no SEI 2025.012191.</t>
  </si>
  <si>
    <t>Fatura nº 172460220251</t>
  </si>
  <si>
    <t>2762/2025</t>
  </si>
  <si>
    <t>Liquidação da NE nº 2025NE0000057 - Ref. fornecimento de água potável ao prédio da Promotoria de Justiça de Codajás (CA 006/2022-MPAM/PGJ), conf. fatura 28487022025-8 relativo a FEVEREIRO/2025 conf. documentos no SEI 2025.012191.</t>
  </si>
  <si>
    <t>Fatura nº 284870220258</t>
  </si>
  <si>
    <t>2763/2025</t>
  </si>
  <si>
    <t>Liquidação da NE nº 2025NE0000057 - Ref. fornecimento de água potável ao prédio da Promotoria de Justiça de Juruá (CA 006/2022-MPAM/PGJ), conf. fatura 10918022025-2 relativo a FEVEREIRO/2025 conf. documentos no SEI 2025.012191.</t>
  </si>
  <si>
    <t>Fatura nº 109180220252</t>
  </si>
  <si>
    <t>2764/2025</t>
  </si>
  <si>
    <t>Liquidação da NE nº 2025NE0000057 - Ref. fornecimento de água potável ao prédio da Promotoria de Justiça de Tabatinga (CA 006/2022-MPAM/PGJ), conf. fatura 04943022025-8 relativo a FEVEREIRO/2025 conf. documentos no SEI 2025.012191.</t>
  </si>
  <si>
    <t>Fatura nº 049430220258</t>
  </si>
  <si>
    <t>2765/2025</t>
  </si>
  <si>
    <t>CERRADO VIAGENS LTDA</t>
  </si>
  <si>
    <t>Liquidação da NE nº 2025NE0000886 - Prestação de serviço de emissão, reserva e remarcação de bilhetes para voos nacionais e internacionais (C.A. N° 019/2023 - MP/PGJ) referente a JULHO/2025, conforme Faturas N° 13360 e SEI 2025.017181.</t>
  </si>
  <si>
    <t>Fatura Nº 13360</t>
  </si>
  <si>
    <t>2770/2025</t>
  </si>
  <si>
    <t>2025.017181</t>
  </si>
  <si>
    <t>Liquidação da NE nº 2025NE0001187 - Prestação de serviço de emissão, reserva e remarcação de bilhetes para voos nacionais e internacionais (C.A. N° 019/2023 - MP/PGJ) referente a JULHO/2025, conforme Faturas N° 13360 e SEI 2025.017181.</t>
  </si>
  <si>
    <t>2771/2025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</si>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</sst>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0" fillId="0" borderId="0" applyBorder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1" xfId="3" applyFont="1" applyBorder="1" applyAlignment="1">
      <alignment horizontal="left"/>
    </xf>
    <xf numFmtId="0" fontId="8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7" fontId="9" fillId="0" borderId="2" xfId="1" applyFont="1" applyBorder="1" applyAlignment="1" applyProtection="1">
      <alignment vertical="center"/>
    </xf>
    <xf numFmtId="166" fontId="9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10" fillId="0" borderId="2" xfId="2" applyBorder="1" applyAlignment="1" applyProtection="1">
      <alignment wrapText="1"/>
    </xf>
    <xf numFmtId="49" fontId="9" fillId="0" borderId="2" xfId="0" quotePrefix="1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wrapText="1"/>
    </xf>
    <xf numFmtId="43" fontId="2" fillId="0" borderId="0" xfId="0" applyNumberFormat="1" applyFont="1"/>
    <xf numFmtId="0" fontId="9" fillId="0" borderId="2" xfId="2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9E27D4DA-BC2E-45CE-AC6F-C497D92DBD84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69DF0606-57B5-4023-B16F-EBFF20BB9CF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2285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08.Agosto/8.ORDEM_CRONOL&#211;GICA_%20DE_%20PAGAMENTOS_AGOSTO.xlsx" TargetMode="External"/><Relationship Id="rId1" Type="http://schemas.openxmlformats.org/officeDocument/2006/relationships/externalLinkPath" Target="8.ORDEM_CRONOL&#211;GICA_%20DE_%20PAGAMENTOS_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AGOSTO/2025</v>
          </cell>
        </row>
        <row r="32">
          <cell r="A32" t="str">
            <v>Data da última atualização: 04/09/2025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pam.mp.br/images/CT_07-2023_-_MP-PGJ_fb5b5.pdf" TargetMode="External"/><Relationship Id="rId21" Type="http://schemas.openxmlformats.org/officeDocument/2006/relationships/hyperlink" Target="https://www.mpam.mp.br/images/FATURA_23_2025_PREVILEMOS_d88cb.pdf" TargetMode="External"/><Relationship Id="rId42" Type="http://schemas.openxmlformats.org/officeDocument/2006/relationships/hyperlink" Target="https://www.mpam.mp.br/images/NF_751_2025_QUALY_4e976.pdf" TargetMode="External"/><Relationship Id="rId63" Type="http://schemas.openxmlformats.org/officeDocument/2006/relationships/hyperlink" Target="https://www.mpam.mp.br/images/NFS_1405_2025_FACHINELI_522ac.pdf" TargetMode="External"/><Relationship Id="rId84" Type="http://schemas.openxmlformats.org/officeDocument/2006/relationships/hyperlink" Target="https://www.mpam.mp.br/images/FATURA_284870220258_2025_COSAMA_CODAJAS_d1851.pdf" TargetMode="External"/><Relationship Id="rId138" Type="http://schemas.openxmlformats.org/officeDocument/2006/relationships/hyperlink" Target="https://www.mpam.mp.br/images/CT_n%C2%BA_33-MP-PGJ_94190.pdf" TargetMode="External"/><Relationship Id="rId159" Type="http://schemas.openxmlformats.org/officeDocument/2006/relationships/hyperlink" Target="https://www.mpam.mp.br/images/CT_08-2023_-_MP-PGJ_dc9c9.pdf" TargetMode="External"/><Relationship Id="rId107" Type="http://schemas.openxmlformats.org/officeDocument/2006/relationships/hyperlink" Target="https://www.mpam.mp.br/images/CCT_06-2022_-_MP-PGJ_b19f3.pdf%5d" TargetMode="External"/><Relationship Id="rId11" Type="http://schemas.openxmlformats.org/officeDocument/2006/relationships/hyperlink" Target="https://www.mpam.mp.br/images/FATURA_AGRUPADA_2025_SAAE_IRANDUBA_642cf.pdf" TargetMode="External"/><Relationship Id="rId32" Type="http://schemas.openxmlformats.org/officeDocument/2006/relationships/hyperlink" Target="https://www.mpam.mp.br/images/NFS_849636_2025_SOFTPLAN_5b4f3.pdf" TargetMode="External"/><Relationship Id="rId53" Type="http://schemas.openxmlformats.org/officeDocument/2006/relationships/hyperlink" Target="https://www.mpam.mp.br/images/FATURA_0300039386743_2025_OI_daf0a.pdf" TargetMode="External"/><Relationship Id="rId74" Type="http://schemas.openxmlformats.org/officeDocument/2006/relationships/hyperlink" Target="https://www.mpam.mp.br/images/NFS_2631_2025_EYES_36c05.pdf" TargetMode="External"/><Relationship Id="rId128" Type="http://schemas.openxmlformats.org/officeDocument/2006/relationships/hyperlink" Target="https://www.mpam.mp.br/images/CT_n_019-2021-MP-PGJ_60243.pdf" TargetMode="External"/><Relationship Id="rId149" Type="http://schemas.openxmlformats.org/officeDocument/2006/relationships/hyperlink" Target="https://www.mpam.mp.br/images/CT_09-2024_-_MP-PGJ_8d95f.pdf" TargetMode="External"/><Relationship Id="rId5" Type="http://schemas.openxmlformats.org/officeDocument/2006/relationships/hyperlink" Target="https://www.mpam.mp.br/images/FATURA_AGRUPADA_2025_SAAE_IRANDUBA_642cf.pdf" TargetMode="External"/><Relationship Id="rId95" Type="http://schemas.openxmlformats.org/officeDocument/2006/relationships/hyperlink" Target="https://www.mpam.mp.br/images/CCT_n%C2%BA_007-2021-MP-PGJ_493b2.pdf" TargetMode="External"/><Relationship Id="rId160" Type="http://schemas.openxmlformats.org/officeDocument/2006/relationships/hyperlink" Target="https://www.mpam.mp.br/images/CT_19-2023_-_MP-PGJ_9ff27.pdf" TargetMode="External"/><Relationship Id="rId22" Type="http://schemas.openxmlformats.org/officeDocument/2006/relationships/hyperlink" Target="https://www.mpam.mp.br/images/NFS_1384_2025_XAVIER_10672.pdf" TargetMode="External"/><Relationship Id="rId43" Type="http://schemas.openxmlformats.org/officeDocument/2006/relationships/hyperlink" Target="https://www.mpam.mp.br/images/FATURA_80643_2025_CORREIOS_9b4ee.pdf" TargetMode="External"/><Relationship Id="rId64" Type="http://schemas.openxmlformats.org/officeDocument/2006/relationships/hyperlink" Target="https://www.mpam.mp.br/images/NFS_27113_2025_GIBBOR_aafc6.pdf" TargetMode="External"/><Relationship Id="rId118" Type="http://schemas.openxmlformats.org/officeDocument/2006/relationships/hyperlink" Target="https://www.mpam.mp.br/images/CT_07-2023_-_MP-PGJ_fb5b5.pdf" TargetMode="External"/><Relationship Id="rId139" Type="http://schemas.openxmlformats.org/officeDocument/2006/relationships/hyperlink" Target="https://www.mpam.mp.br/images/CT_n%C2%BA_10-2020-MP-PGJ_d98a6.pdf" TargetMode="External"/><Relationship Id="rId85" Type="http://schemas.openxmlformats.org/officeDocument/2006/relationships/hyperlink" Target="https://www.mpam.mp.br/images/FATURA_109180220252_2025_COSAMA_JURUA_69e7f.pdf" TargetMode="External"/><Relationship Id="rId150" Type="http://schemas.openxmlformats.org/officeDocument/2006/relationships/hyperlink" Target="https://www.mpam.mp.br/images/CT_09-2024_-_MP-PGJ_8d95f.pdf" TargetMode="External"/><Relationship Id="rId12" Type="http://schemas.openxmlformats.org/officeDocument/2006/relationships/hyperlink" Target="https://www.mpam.mp.br/images/FATURA_AGRUPADA_2025_SAAE_IRANDUBA_642cf.pdf" TargetMode="External"/><Relationship Id="rId33" Type="http://schemas.openxmlformats.org/officeDocument/2006/relationships/hyperlink" Target="https://www.mpam.mp.br/images/NFS_836179_2025_SOFTPLAN_fa1cf.pdf" TargetMode="External"/><Relationship Id="rId108" Type="http://schemas.openxmlformats.org/officeDocument/2006/relationships/hyperlink" Target="https://www.mpam.mp.br/images/CCT_06-2022_-_MP-PGJ_b19f3.pdf%5d" TargetMode="External"/><Relationship Id="rId129" Type="http://schemas.openxmlformats.org/officeDocument/2006/relationships/hyperlink" Target="https://www.mpam.mp.br/images/CT_n_019-2021-MP-PGJ_60243.pdf" TargetMode="External"/><Relationship Id="rId54" Type="http://schemas.openxmlformats.org/officeDocument/2006/relationships/hyperlink" Target="https://www.mpam.mp.br/images/NFS_1406_2025_FACHINELI_f5836.pdf" TargetMode="External"/><Relationship Id="rId70" Type="http://schemas.openxmlformats.org/officeDocument/2006/relationships/hyperlink" Target="https://www.mpam.mp.br/images/NFS_2471_2025_FIOS_99b2b.pdf" TargetMode="External"/><Relationship Id="rId75" Type="http://schemas.openxmlformats.org/officeDocument/2006/relationships/hyperlink" Target="https://www.mpam.mp.br/images/NFS_2369_2025_EYES_79e2b.pdf" TargetMode="External"/><Relationship Id="rId91" Type="http://schemas.openxmlformats.org/officeDocument/2006/relationships/hyperlink" Target="https://www.mpam.mp.br/images/CCT_n%C2%BA_007-2021-MP-PGJ_493b2.pdf" TargetMode="External"/><Relationship Id="rId96" Type="http://schemas.openxmlformats.org/officeDocument/2006/relationships/hyperlink" Target="https://www.mpam.mp.br/images/CCT_n%C2%BA_007-2021-MP-PGJ_493b2.pdf" TargetMode="External"/><Relationship Id="rId140" Type="http://schemas.openxmlformats.org/officeDocument/2006/relationships/hyperlink" Target="https://www.mpam.mp.br/images/CT_n%C2%BA_10-2020-MP-PGJ_d98a6.pdf" TargetMode="External"/><Relationship Id="rId145" Type="http://schemas.openxmlformats.org/officeDocument/2006/relationships/hyperlink" Target="https://www.mpam.mp.br/images/CT_09-2024_-_MP-PGJ_8d95f.pdf" TargetMode="External"/><Relationship Id="rId161" Type="http://schemas.openxmlformats.org/officeDocument/2006/relationships/hyperlink" Target="https://www.mpam.mp.br/images/CT_19-2023_-_MP-PGJ_9ff27.pdf" TargetMode="External"/><Relationship Id="rId166" Type="http://schemas.openxmlformats.org/officeDocument/2006/relationships/hyperlink" Target="https://www.mpam.mp.br/images/CT_30-2022_-_MP-PGJ_e7dc4.pdf" TargetMode="External"/><Relationship Id="rId1" Type="http://schemas.openxmlformats.org/officeDocument/2006/relationships/hyperlink" Target="https://www.mpam.mp.br/images/FATURA_AGRUPADA_2025_SAAE_IRANDUBA_642cf.pdf" TargetMode="External"/><Relationship Id="rId6" Type="http://schemas.openxmlformats.org/officeDocument/2006/relationships/hyperlink" Target="https://www.mpam.mp.br/images/FATURA_AGRUPADA_2025_SAAE_IRANDUBA_642cf.pdf" TargetMode="External"/><Relationship Id="rId23" Type="http://schemas.openxmlformats.org/officeDocument/2006/relationships/hyperlink" Target="https://www.mpam.mp.br/images/NFS_6121_2025_Y_G_COMERCIAL_07d87.pdf" TargetMode="External"/><Relationship Id="rId28" Type="http://schemas.openxmlformats.org/officeDocument/2006/relationships/hyperlink" Target="https://www.mpam.mp.br/images/NFS_8150_2025_JF_8e8a9.pdf" TargetMode="External"/><Relationship Id="rId49" Type="http://schemas.openxmlformats.org/officeDocument/2006/relationships/hyperlink" Target="https://www.mpam.mp.br/images/FATURA_049430620259_2025_COSAMA_TABATINGA_affc5.pdf" TargetMode="External"/><Relationship Id="rId114" Type="http://schemas.openxmlformats.org/officeDocument/2006/relationships/hyperlink" Target="https://www.mpam.mp.br/images/CCT_06-2022_-_MP-PGJ_b19f3.pdf%5d" TargetMode="External"/><Relationship Id="rId119" Type="http://schemas.openxmlformats.org/officeDocument/2006/relationships/hyperlink" Target="https://www.mpam.mp.br/images/Carta_Contrato_n%C2%BA_07-PGJ_-_MP-PGJ_7e36e.pdf" TargetMode="External"/><Relationship Id="rId44" Type="http://schemas.openxmlformats.org/officeDocument/2006/relationships/hyperlink" Target="https://www.mpam.mp.br/images/NF_49987_2025_LATINO_5fc6a.pdf" TargetMode="External"/><Relationship Id="rId60" Type="http://schemas.openxmlformats.org/officeDocument/2006/relationships/hyperlink" Target="https://www.mpam.mp.br/images/NFS_716_2025_2KS_cebda.pdf" TargetMode="External"/><Relationship Id="rId65" Type="http://schemas.openxmlformats.org/officeDocument/2006/relationships/hyperlink" Target="https://www.mpam.mp.br/images/NFS_29_2025_GL_e760b.pdf" TargetMode="External"/><Relationship Id="rId81" Type="http://schemas.openxmlformats.org/officeDocument/2006/relationships/hyperlink" Target="https://www.mpam.mp.br/images/NFS_1411_2025_FACHINELI_d9e48.pdf" TargetMode="External"/><Relationship Id="rId86" Type="http://schemas.openxmlformats.org/officeDocument/2006/relationships/hyperlink" Target="https://www.mpam.mp.br/images/FATURA_049430220258_2025_COSAMA_TABATINGA_2c44d.pdf" TargetMode="External"/><Relationship Id="rId130" Type="http://schemas.openxmlformats.org/officeDocument/2006/relationships/hyperlink" Target="https://www.mpam.mp.br/images/CT_n_019-2021-MP-PGJ_60243.pdf" TargetMode="External"/><Relationship Id="rId135" Type="http://schemas.openxmlformats.org/officeDocument/2006/relationships/hyperlink" Target="https://www.mpam.mp.br/images/CT_n%C2%BA_012-2021-MP-PGJ_df72d.pdf" TargetMode="External"/><Relationship Id="rId151" Type="http://schemas.openxmlformats.org/officeDocument/2006/relationships/hyperlink" Target="https://www.mpam.mp.br/images/CT_09-2024_-_MP-PGJ_8d95f.pdf" TargetMode="External"/><Relationship Id="rId156" Type="http://schemas.openxmlformats.org/officeDocument/2006/relationships/hyperlink" Target="https://www.mpam.mp.br/images/CT_15-2023_-_MP-PGJ_777a8.pdf" TargetMode="External"/><Relationship Id="rId13" Type="http://schemas.openxmlformats.org/officeDocument/2006/relationships/hyperlink" Target="https://www.mpam.mp.br/images/NF_746_2025_QUALY_936e4.pdf" TargetMode="External"/><Relationship Id="rId18" Type="http://schemas.openxmlformats.org/officeDocument/2006/relationships/hyperlink" Target="https://www.mpam.mp.br/images/NFS_590_2025_VIA_DIRETA_5c1a7.pdf" TargetMode="External"/><Relationship Id="rId39" Type="http://schemas.openxmlformats.org/officeDocument/2006/relationships/hyperlink" Target="https://www.mpam.mp.br/images/NFS_858270_2025_SOFTPLAN_8e82e.pdf" TargetMode="External"/><Relationship Id="rId109" Type="http://schemas.openxmlformats.org/officeDocument/2006/relationships/hyperlink" Target="https://www.mpam.mp.br/images/Contratos/2022/Carta_Contrato/CC_05-2022_MP_-_PGJ_596f4.pdf" TargetMode="External"/><Relationship Id="rId34" Type="http://schemas.openxmlformats.org/officeDocument/2006/relationships/hyperlink" Target="https://www.mpam.mp.br/images/NFS_836180_2025_SOFTPLAN_33b41.pdf" TargetMode="External"/><Relationship Id="rId50" Type="http://schemas.openxmlformats.org/officeDocument/2006/relationships/hyperlink" Target="https://www.mpam.mp.br/images/FATURA_647040620252_2025_COSAMA_CAREIRO_DA_VARZEA_276c1.pdf" TargetMode="External"/><Relationship Id="rId55" Type="http://schemas.openxmlformats.org/officeDocument/2006/relationships/hyperlink" Target="https://www.mpam.mp.br/images/NFS_1407_2025_FACHINELI_5fdb3.pdf" TargetMode="External"/><Relationship Id="rId76" Type="http://schemas.openxmlformats.org/officeDocument/2006/relationships/hyperlink" Target="https://www.mpam.mp.br/images/NFS_2369_2025_EYES_79e2b.pdf" TargetMode="External"/><Relationship Id="rId97" Type="http://schemas.openxmlformats.org/officeDocument/2006/relationships/hyperlink" Target="https://www.mpam.mp.br/images/CCT_n%C2%BA_007-2021-MP-PGJ_493b2.pdf" TargetMode="External"/><Relationship Id="rId104" Type="http://schemas.openxmlformats.org/officeDocument/2006/relationships/hyperlink" Target="https://www.mpam.mp.br/images/CCT_06-2022_-_MP-PGJ_b19f3.pdf" TargetMode="External"/><Relationship Id="rId120" Type="http://schemas.openxmlformats.org/officeDocument/2006/relationships/hyperlink" Target="https://www.mpam.mp.br/images/CT_n%C2%BA_008-2025_-_MP-PGJ_e1a96.pdf" TargetMode="External"/><Relationship Id="rId125" Type="http://schemas.openxmlformats.org/officeDocument/2006/relationships/hyperlink" Target="https://www.mpam.mp.br/images/CT_n_019-2021-MP-PGJ_60243.pdf" TargetMode="External"/><Relationship Id="rId141" Type="http://schemas.openxmlformats.org/officeDocument/2006/relationships/hyperlink" Target="https://www.mpam.mp.br/images/CT_n%C2%BA_10-2020-MP-PGJ_d98a6.pdf" TargetMode="External"/><Relationship Id="rId146" Type="http://schemas.openxmlformats.org/officeDocument/2006/relationships/hyperlink" Target="https://www.mpam.mp.br/images/CT_09-2024_-_MP-PGJ_8d95f.pdf" TargetMode="External"/><Relationship Id="rId167" Type="http://schemas.openxmlformats.org/officeDocument/2006/relationships/hyperlink" Target="https://www.mpam.mp.br/images/CC_n%C2%BA_004-2025_e8b34.pdf" TargetMode="External"/><Relationship Id="rId7" Type="http://schemas.openxmlformats.org/officeDocument/2006/relationships/hyperlink" Target="https://www.mpam.mp.br/images/FATURA_AGRUPADA_2025_SAAE_IRANDUBA_642cf.pdf" TargetMode="External"/><Relationship Id="rId71" Type="http://schemas.openxmlformats.org/officeDocument/2006/relationships/hyperlink" Target="https://www.mpam.mp.br/images/NFS_2472_2025_FIOS_3dea3.pdf" TargetMode="External"/><Relationship Id="rId92" Type="http://schemas.openxmlformats.org/officeDocument/2006/relationships/hyperlink" Target="https://www.mpam.mp.br/images/CCT_n%C2%BA_007-2021-MP-PGJ_493b2.pdf" TargetMode="External"/><Relationship Id="rId162" Type="http://schemas.openxmlformats.org/officeDocument/2006/relationships/hyperlink" Target="https://www.mpam.mp.br/images/CT_19-2024_-_MP-PGJ_419d8.pdf" TargetMode="External"/><Relationship Id="rId2" Type="http://schemas.openxmlformats.org/officeDocument/2006/relationships/hyperlink" Target="https://www.mpam.mp.br/images/FATURA_AGRUPADA_2025_SAAE_IRANDUBA_642cf.pdf" TargetMode="External"/><Relationship Id="rId29" Type="http://schemas.openxmlformats.org/officeDocument/2006/relationships/hyperlink" Target="https://www.mpam.mp.br/images/NFS_8149_2025_JF_5b887.pdf" TargetMode="External"/><Relationship Id="rId24" Type="http://schemas.openxmlformats.org/officeDocument/2006/relationships/hyperlink" Target="https://www.mpam.mp.br/images/NFS_73568_2025_VR_BENEFICIOS_c7f77.pdf" TargetMode="External"/><Relationship Id="rId40" Type="http://schemas.openxmlformats.org/officeDocument/2006/relationships/hyperlink" Target="https://www.mpam.mp.br/images/NFS_858271_2025_SOFTPLAN_bb60b.pdf" TargetMode="External"/><Relationship Id="rId45" Type="http://schemas.openxmlformats.org/officeDocument/2006/relationships/hyperlink" Target="https://www.mpam.mp.br/images/FATURA_109180620253_2025_COSAMA_JURUA_c99ef.pdf" TargetMode="External"/><Relationship Id="rId66" Type="http://schemas.openxmlformats.org/officeDocument/2006/relationships/hyperlink" Target="https://www.mpam.mp.br/images/NFS_1408_2025_FACHINELI_aec1e.pdf" TargetMode="External"/><Relationship Id="rId87" Type="http://schemas.openxmlformats.org/officeDocument/2006/relationships/hyperlink" Target="https://www.mpam.mp.br/images/FATURA_13360_2025_CERRADO_59dfa.pdf" TargetMode="External"/><Relationship Id="rId110" Type="http://schemas.openxmlformats.org/officeDocument/2006/relationships/hyperlink" Target="https://www.mpam.mp.br/images/CCT_06-2022_-_MP-PGJ_b19f3.pdf%5d" TargetMode="External"/><Relationship Id="rId115" Type="http://schemas.openxmlformats.org/officeDocument/2006/relationships/hyperlink" Target="https://www.mpam.mp.br/images/CT_23-2024_-_MP-PGJ_88c32.pdf" TargetMode="External"/><Relationship Id="rId131" Type="http://schemas.openxmlformats.org/officeDocument/2006/relationships/hyperlink" Target="https://www.mpam.mp.br/images/CT_n_019-2021-MP-PGJ_60243.pdf" TargetMode="External"/><Relationship Id="rId136" Type="http://schemas.openxmlformats.org/officeDocument/2006/relationships/hyperlink" Target="https://www.mpam.mp.br/images/CT_n%C2%BA_012-2021-MP-PGJ_df72d.pdf" TargetMode="External"/><Relationship Id="rId157" Type="http://schemas.openxmlformats.org/officeDocument/2006/relationships/hyperlink" Target="https://www.mpam.mp.br/images/CT_24-2023_-_MP-PGJ_933fa.pdf" TargetMode="External"/><Relationship Id="rId61" Type="http://schemas.openxmlformats.org/officeDocument/2006/relationships/hyperlink" Target="https://www.mpam.mp.br/images/NFS_51113_2025_LOGIC_c680d.pdf" TargetMode="External"/><Relationship Id="rId82" Type="http://schemas.openxmlformats.org/officeDocument/2006/relationships/hyperlink" Target="https://www.mpam.mp.br/images/FATURA_220980220259_2025_COSAMA_AUTAZES_a6313.pdf" TargetMode="External"/><Relationship Id="rId152" Type="http://schemas.openxmlformats.org/officeDocument/2006/relationships/hyperlink" Target="https://www.mpam.mp.br/images/CT_08-2024_-_MP-PGJ_976bb.pdf" TargetMode="External"/><Relationship Id="rId19" Type="http://schemas.openxmlformats.org/officeDocument/2006/relationships/hyperlink" Target="https://www.mpam.mp.br/images/NFS_2951135_2025_PRIME_cab62.pdf" TargetMode="External"/><Relationship Id="rId14" Type="http://schemas.openxmlformats.org/officeDocument/2006/relationships/hyperlink" Target="https://www.mpam.mp.br/images/NF_732_2025_QUALY_ccb87.pdf" TargetMode="External"/><Relationship Id="rId30" Type="http://schemas.openxmlformats.org/officeDocument/2006/relationships/hyperlink" Target="https://www.mpam.mp.br/images/NFS_8202_2025_JF_17983.pdf" TargetMode="External"/><Relationship Id="rId35" Type="http://schemas.openxmlformats.org/officeDocument/2006/relationships/hyperlink" Target="https://www.mpam.mp.br/images/NFS_858269_2025_SOFTPLAN_f7615.pdf" TargetMode="External"/><Relationship Id="rId56" Type="http://schemas.openxmlformats.org/officeDocument/2006/relationships/hyperlink" Target="https://www.mpam.mp.br/images/NFS_56673_2025_PRODAM_63ef7.pdf" TargetMode="External"/><Relationship Id="rId77" Type="http://schemas.openxmlformats.org/officeDocument/2006/relationships/hyperlink" Target="https://www.mpam.mp.br/images/FATURA_23074_08_2025_SAAE_ITACOATIARA_bc59b.pdf" TargetMode="External"/><Relationship Id="rId100" Type="http://schemas.openxmlformats.org/officeDocument/2006/relationships/hyperlink" Target="https://www.mpam.mp.br/images/CCT_n%C2%BA_007-2021-MP-PGJ_493b2.pdf" TargetMode="External"/><Relationship Id="rId105" Type="http://schemas.openxmlformats.org/officeDocument/2006/relationships/hyperlink" Target="https://www.mpam.mp.br/images/CCT_06-2022_-_MP-PGJ_b19f3.pdf" TargetMode="External"/><Relationship Id="rId126" Type="http://schemas.openxmlformats.org/officeDocument/2006/relationships/hyperlink" Target="https://www.mpam.mp.br/images/CT_n_019-2021-MP-PGJ_60243.pdf" TargetMode="External"/><Relationship Id="rId147" Type="http://schemas.openxmlformats.org/officeDocument/2006/relationships/hyperlink" Target="https://www.mpam.mp.br/images/CT_09-2024_-_MP-PGJ_8d95f.pdf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s://www.mpam.mp.br/images/FATURA_AGRUPADA_2025_SAAE_IRANDUBA_642cf.pdf" TargetMode="External"/><Relationship Id="rId51" Type="http://schemas.openxmlformats.org/officeDocument/2006/relationships/hyperlink" Target="https://www.mpam.mp.br/images/FATURA_86993707_2025_01_AMAZONAS_ENERGIA_a5673.pdf" TargetMode="External"/><Relationship Id="rId72" Type="http://schemas.openxmlformats.org/officeDocument/2006/relationships/hyperlink" Target="https://www.mpam.mp.br/images/NFS_62_2025_AS_PINTO_412b5.pdf" TargetMode="External"/><Relationship Id="rId93" Type="http://schemas.openxmlformats.org/officeDocument/2006/relationships/hyperlink" Target="https://www.mpam.mp.br/images/CCT_n%C2%BA_007-2021-MP-PGJ_493b2.pdf" TargetMode="External"/><Relationship Id="rId98" Type="http://schemas.openxmlformats.org/officeDocument/2006/relationships/hyperlink" Target="https://www.mpam.mp.br/images/CCT_n%C2%BA_007-2021-MP-PGJ_493b2.pdf" TargetMode="External"/><Relationship Id="rId121" Type="http://schemas.openxmlformats.org/officeDocument/2006/relationships/hyperlink" Target="https://www.mpam.mp.br/images/Contratos/2021/CONVENIOS/Termo_de_Cess%C3%A3o_Onerosa_de_Uso_n%C2%BA_001_2021_TJ_8e094.pdf" TargetMode="External"/><Relationship Id="rId142" Type="http://schemas.openxmlformats.org/officeDocument/2006/relationships/hyperlink" Target="https://www.mpam.mp.br/images/Contratos/2022/Contrato/CT_25-2022_-_MP-PGJ_8363e.pdf" TargetMode="External"/><Relationship Id="rId163" Type="http://schemas.openxmlformats.org/officeDocument/2006/relationships/hyperlink" Target="https://www.mpam.mp.br/images/CT_18-2023_-MP-PGJ_367f2.pdf" TargetMode="External"/><Relationship Id="rId3" Type="http://schemas.openxmlformats.org/officeDocument/2006/relationships/hyperlink" Target="https://www.mpam.mp.br/images/FATURA_AGRUPADA_2025_SAAE_IRANDUBA_642cf.pdf" TargetMode="External"/><Relationship Id="rId25" Type="http://schemas.openxmlformats.org/officeDocument/2006/relationships/hyperlink" Target="https://www.mpam.mp.br/images/NF_750_2025_QUALY_749fa.pdf" TargetMode="External"/><Relationship Id="rId46" Type="http://schemas.openxmlformats.org/officeDocument/2006/relationships/hyperlink" Target="https://www.mpam.mp.br/images/FATURA_284870620259_2025_COSAMA_CODAJAS_ebbfd.pdf%5d" TargetMode="External"/><Relationship Id="rId67" Type="http://schemas.openxmlformats.org/officeDocument/2006/relationships/hyperlink" Target="https://www.mpam.mp.br/images/NFS_1409_2025_FACHINELI_ec95f.pdf" TargetMode="External"/><Relationship Id="rId116" Type="http://schemas.openxmlformats.org/officeDocument/2006/relationships/hyperlink" Target="https://www.mpam.mp.br/images/CT_23-2024_-_MP-PGJ_88c32.pdf" TargetMode="External"/><Relationship Id="rId137" Type="http://schemas.openxmlformats.org/officeDocument/2006/relationships/hyperlink" Target="https://www.mpam.mp.br/images/CT_n%C2%BA_33-MP-PGJ_94190.pdf" TargetMode="External"/><Relationship Id="rId158" Type="http://schemas.openxmlformats.org/officeDocument/2006/relationships/hyperlink" Target="https://www.mpam.mp.br/images/CT_08-2023_-_MP-PGJ_dc9c9.pdf" TargetMode="External"/><Relationship Id="rId20" Type="http://schemas.openxmlformats.org/officeDocument/2006/relationships/hyperlink" Target="https://www.mpam.mp.br/images/NFS_2951136_2025_PRIME_a8554.pdf" TargetMode="External"/><Relationship Id="rId41" Type="http://schemas.openxmlformats.org/officeDocument/2006/relationships/hyperlink" Target="https://www.mpam.mp.br/images/NFS_849637_2025_SOFTPLAN_73ace.pdf" TargetMode="External"/><Relationship Id="rId62" Type="http://schemas.openxmlformats.org/officeDocument/2006/relationships/hyperlink" Target="https://www.mpam.mp.br/images/NFS_1404_2025_FACHINELI_ac3a6.pdf" TargetMode="External"/><Relationship Id="rId83" Type="http://schemas.openxmlformats.org/officeDocument/2006/relationships/hyperlink" Target="https://www.mpam.mp.br/images/FATURA_172460220251_2025_CASAMA_CARAUARI_e4658.pdf" TargetMode="External"/><Relationship Id="rId88" Type="http://schemas.openxmlformats.org/officeDocument/2006/relationships/hyperlink" Target="https://www.mpam.mp.br/images/FATURA_13360_2025_CERRADO_59dfa.pdf" TargetMode="External"/><Relationship Id="rId111" Type="http://schemas.openxmlformats.org/officeDocument/2006/relationships/hyperlink" Target="https://www.mpam.mp.br/images/CCT_06-2022_-_MP-PGJ_b19f3.pdf%5d" TargetMode="External"/><Relationship Id="rId132" Type="http://schemas.openxmlformats.org/officeDocument/2006/relationships/hyperlink" Target="https://www.mpam.mp.br/images/CT_n%C2%BA_035-2021-MP-PGJ_8bef6.pdf" TargetMode="External"/><Relationship Id="rId153" Type="http://schemas.openxmlformats.org/officeDocument/2006/relationships/hyperlink" Target="https://www.mpam.mp.br/images/CT_08-2024_-_MP-PGJ_976bb.pdf" TargetMode="External"/><Relationship Id="rId15" Type="http://schemas.openxmlformats.org/officeDocument/2006/relationships/hyperlink" Target="https://www.mpam.mp.br/images/FATURA_23074_2025_SAAE_ITACOATIARA_1340c.pdf" TargetMode="External"/><Relationship Id="rId36" Type="http://schemas.openxmlformats.org/officeDocument/2006/relationships/hyperlink" Target="https://www.mpam.mp.br/images/NFS_858269_2025_SOFTPLAN_f7615.pdf" TargetMode="External"/><Relationship Id="rId57" Type="http://schemas.openxmlformats.org/officeDocument/2006/relationships/hyperlink" Target="https://www.mpam.mp.br/images/NFS_56672_2025_PRODAM_f4d34.pdf" TargetMode="External"/><Relationship Id="rId106" Type="http://schemas.openxmlformats.org/officeDocument/2006/relationships/hyperlink" Target="https://www.mpam.mp.br/images/CCT_06-2022_-_MP-PGJ_b19f3.pdf" TargetMode="External"/><Relationship Id="rId127" Type="http://schemas.openxmlformats.org/officeDocument/2006/relationships/hyperlink" Target="https://www.mpam.mp.br/images/CT_n_019-2021-MP-PGJ_60243.pdf" TargetMode="External"/><Relationship Id="rId10" Type="http://schemas.openxmlformats.org/officeDocument/2006/relationships/hyperlink" Target="https://www.mpam.mp.br/images/FATURA_AGRUPADA_2025_SAAE_IRANDUBA_642cf.pdf" TargetMode="External"/><Relationship Id="rId31" Type="http://schemas.openxmlformats.org/officeDocument/2006/relationships/hyperlink" Target="https://www.mpam.mp.br/images/Transpar%C3%AAncia_2025/Agosto/Servi%C3%A7os/NFS_3245_2025_G_REFRIGERA%C3%87%C3%83O_7d047.pdf" TargetMode="External"/><Relationship Id="rId52" Type="http://schemas.openxmlformats.org/officeDocument/2006/relationships/hyperlink" Target="https://www.mpam.mp.br/images/NFS_477_2025_CASA_NOVA_9a68c.pdf" TargetMode="External"/><Relationship Id="rId73" Type="http://schemas.openxmlformats.org/officeDocument/2006/relationships/hyperlink" Target="https://www.mpam.mp.br/images/NFS_51861_2025_LOGIC_c5732.pdf" TargetMode="External"/><Relationship Id="rId78" Type="http://schemas.openxmlformats.org/officeDocument/2006/relationships/hyperlink" Target="https://www.mpam.mp.br/images/NFS_420_2025_MOVX_38923.pdf" TargetMode="External"/><Relationship Id="rId94" Type="http://schemas.openxmlformats.org/officeDocument/2006/relationships/hyperlink" Target="https://www.mpam.mp.br/images/CCT_n%C2%BA_007-2021-MP-PGJ_493b2.pdf" TargetMode="External"/><Relationship Id="rId99" Type="http://schemas.openxmlformats.org/officeDocument/2006/relationships/hyperlink" Target="https://www.mpam.mp.br/images/CCT_n%C2%BA_007-2021-MP-PGJ_493b2.pdf" TargetMode="External"/><Relationship Id="rId101" Type="http://schemas.openxmlformats.org/officeDocument/2006/relationships/hyperlink" Target="https://www.mpam.mp.br/images/CCT_n%C2%BA_007-2021-MP-PGJ_493b2.pdf" TargetMode="External"/><Relationship Id="rId122" Type="http://schemas.openxmlformats.org/officeDocument/2006/relationships/hyperlink" Target="https://www.mpam.mp.br/images/CT_n_019-2021-MP-PGJ_60243.pdf" TargetMode="External"/><Relationship Id="rId143" Type="http://schemas.openxmlformats.org/officeDocument/2006/relationships/hyperlink" Target="https://www.mpam.mp.br/images/CT_27-2024_-_MP-PGJ_e0a09.pdf" TargetMode="External"/><Relationship Id="rId148" Type="http://schemas.openxmlformats.org/officeDocument/2006/relationships/hyperlink" Target="https://www.mpam.mp.br/images/CT_09-2024_-_MP-PGJ_8d95f.pdf" TargetMode="External"/><Relationship Id="rId164" Type="http://schemas.openxmlformats.org/officeDocument/2006/relationships/hyperlink" Target="https://www.mpam.mp.br/images/CT_17-2024_-_MP-PGJ_5fa2a.pdf" TargetMode="External"/><Relationship Id="rId169" Type="http://schemas.openxmlformats.org/officeDocument/2006/relationships/drawing" Target="../drawings/drawing1.xml"/><Relationship Id="rId4" Type="http://schemas.openxmlformats.org/officeDocument/2006/relationships/hyperlink" Target="https://www.mpam.mp.br/images/FATURA_AGRUPADA_2025_SAAE_IRANDUBA_642cf.pdf" TargetMode="External"/><Relationship Id="rId9" Type="http://schemas.openxmlformats.org/officeDocument/2006/relationships/hyperlink" Target="https://www.mpam.mp.br/images/FATURA_AGRUPADA_2025_SAAE_IRANDUBA_642cf.pdf" TargetMode="External"/><Relationship Id="rId26" Type="http://schemas.openxmlformats.org/officeDocument/2006/relationships/hyperlink" Target="https://www.mpam.mp.br/images/NF_749_2025_QUALY_d8573.pdf" TargetMode="External"/><Relationship Id="rId47" Type="http://schemas.openxmlformats.org/officeDocument/2006/relationships/hyperlink" Target="https://www.mpam.mp.br/images/FATURA_220980620250_2025_COSAMA_AUTAZES_d3fa4.pdf" TargetMode="External"/><Relationship Id="rId68" Type="http://schemas.openxmlformats.org/officeDocument/2006/relationships/hyperlink" Target="https://www.mpam.mp.br/images/NF_752-2025_QUALY_a3ed3.pdf" TargetMode="External"/><Relationship Id="rId89" Type="http://schemas.openxmlformats.org/officeDocument/2006/relationships/hyperlink" Target="https://www.mpam.mp.br/images/NFS_44204_2025_MODULO_4ea86.pdf" TargetMode="External"/><Relationship Id="rId112" Type="http://schemas.openxmlformats.org/officeDocument/2006/relationships/hyperlink" Target="https://www.mpam.mp.br/images/CCT_06-2022_-_MP-PGJ_b19f3.pdf%5d" TargetMode="External"/><Relationship Id="rId133" Type="http://schemas.openxmlformats.org/officeDocument/2006/relationships/hyperlink" Target="https://www.mpam.mp.br/images/CT_n%C2%BA_008-2021-MP-PGJ_077ad.pdf" TargetMode="External"/><Relationship Id="rId154" Type="http://schemas.openxmlformats.org/officeDocument/2006/relationships/hyperlink" Target="https://www.mpam.mp.br/images/CT_08-2024_-_MP-PGJ_976bb.pdf" TargetMode="External"/><Relationship Id="rId16" Type="http://schemas.openxmlformats.org/officeDocument/2006/relationships/hyperlink" Target="https://www.mpam.mp.br/images/NFS_24_2025_TRENA_d97c5.pdf" TargetMode="External"/><Relationship Id="rId37" Type="http://schemas.openxmlformats.org/officeDocument/2006/relationships/hyperlink" Target="https://www.mpam.mp.br/images/NFS_858247_2025_SOFTPLAN_68b0e.pdf" TargetMode="External"/><Relationship Id="rId58" Type="http://schemas.openxmlformats.org/officeDocument/2006/relationships/hyperlink" Target="https://www.mpam.mp.br/images/NFS_56672_2025_PRODAM_f4d34.pdf" TargetMode="External"/><Relationship Id="rId79" Type="http://schemas.openxmlformats.org/officeDocument/2006/relationships/hyperlink" Target="https://www.mpam.mp.br/images/NF_36_2025_IDES_DE_MORAIS_fd0f8.pdf" TargetMode="External"/><Relationship Id="rId102" Type="http://schemas.openxmlformats.org/officeDocument/2006/relationships/hyperlink" Target="https://www.mpam.mp.br/images/Contratos/2022/Carta_Contrato/CC_05-2022_MP_-_PGJ_596f4.pdf" TargetMode="External"/><Relationship Id="rId123" Type="http://schemas.openxmlformats.org/officeDocument/2006/relationships/hyperlink" Target="https://www.mpam.mp.br/images/CT_n_019-2021-MP-PGJ_60243.pdf" TargetMode="External"/><Relationship Id="rId144" Type="http://schemas.openxmlformats.org/officeDocument/2006/relationships/hyperlink" Target="https://www.mpam.mp.br/images/CT_09-2024_-_MP-PGJ_8d95f.pdf" TargetMode="External"/><Relationship Id="rId90" Type="http://schemas.openxmlformats.org/officeDocument/2006/relationships/hyperlink" Target="https://www.mpam.mp.br/images/CCT_n%C2%BA_007-2021-MP-PGJ_493b2.pdf" TargetMode="External"/><Relationship Id="rId165" Type="http://schemas.openxmlformats.org/officeDocument/2006/relationships/hyperlink" Target="https://www.mpam.mp.br/images/CT_n%C2%BA_33-MP-PGJ_94190.pdf" TargetMode="External"/><Relationship Id="rId27" Type="http://schemas.openxmlformats.org/officeDocument/2006/relationships/hyperlink" Target="https://www.mpam.mp.br/images/MEMORANDO_150_2025_TJ_5fa4c.pdf" TargetMode="External"/><Relationship Id="rId48" Type="http://schemas.openxmlformats.org/officeDocument/2006/relationships/hyperlink" Target="https://www.mpam.mp.br/images/FATURA_172460620252_2025_COSAMA_CARAUARI_f6626.pdf" TargetMode="External"/><Relationship Id="rId69" Type="http://schemas.openxmlformats.org/officeDocument/2006/relationships/hyperlink" Target="https://www.mpam.mp.br/images/NFS_2470_2025_FIOS_07c7e.pdf" TargetMode="External"/><Relationship Id="rId113" Type="http://schemas.openxmlformats.org/officeDocument/2006/relationships/hyperlink" Target="https://www.mpam.mp.br/images/CCT_06-2022_-_MP-PGJ_b19f3.pdf%5d" TargetMode="External"/><Relationship Id="rId134" Type="http://schemas.openxmlformats.org/officeDocument/2006/relationships/hyperlink" Target="https://www.mpam.mp.br/images/CT_n%C2%BA_32-MP-PGJ_4ec7e.pdf" TargetMode="External"/><Relationship Id="rId80" Type="http://schemas.openxmlformats.org/officeDocument/2006/relationships/hyperlink" Target="https://www.mpam.mp.br/images/NFS_1410_2025_FACHINELI_b76f7.pdf" TargetMode="External"/><Relationship Id="rId155" Type="http://schemas.openxmlformats.org/officeDocument/2006/relationships/hyperlink" Target="https://www.mpam.mp.br/images/CT_n.%C2%BA_002-2025_-_MP-PGJ_aed9a.pdf" TargetMode="External"/><Relationship Id="rId17" Type="http://schemas.openxmlformats.org/officeDocument/2006/relationships/hyperlink" Target="https://www.mpam.mp.br/images/NFS_590_2025_VIA_DIRETA_5c1a7.pdf" TargetMode="External"/><Relationship Id="rId38" Type="http://schemas.openxmlformats.org/officeDocument/2006/relationships/hyperlink" Target="https://www.mpam.mp.br/images/NFS_858247_2025_SOFTPLAN_68b0e.pdf" TargetMode="External"/><Relationship Id="rId59" Type="http://schemas.openxmlformats.org/officeDocument/2006/relationships/hyperlink" Target="https://www.mpam.mp.br/images/NFS_4473_2025_ALFAMA_4dc9b.pdf" TargetMode="External"/><Relationship Id="rId103" Type="http://schemas.openxmlformats.org/officeDocument/2006/relationships/hyperlink" Target="https://www.mpam.mp.br/images/CCT_06-2022_-_MP-PGJ_b19f3.pdf" TargetMode="External"/><Relationship Id="rId124" Type="http://schemas.openxmlformats.org/officeDocument/2006/relationships/hyperlink" Target="https://www.mpam.mp.br/images/CT_n_019-2021-MP-PGJ_602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06F9-2272-4D56-8C10-E502B73CD30B}">
  <dimension ref="A1:P192"/>
  <sheetViews>
    <sheetView tabSelected="1" zoomScale="90" zoomScaleNormal="90" zoomScaleSheetLayoutView="80" workbookViewId="0">
      <selection activeCell="D97" sqref="D97"/>
    </sheetView>
  </sheetViews>
  <sheetFormatPr defaultRowHeight="15"/>
  <cols>
    <col min="1" max="1" width="13.7109375" customWidth="1"/>
    <col min="2" max="2" width="14.7109375" customWidth="1"/>
    <col min="3" max="3" width="21.7109375" bestFit="1" customWidth="1"/>
    <col min="4" max="4" width="33.85546875" customWidth="1"/>
    <col min="5" max="5" width="33.140625" style="2" customWidth="1"/>
    <col min="6" max="6" width="25.7109375" style="3" bestFit="1" customWidth="1"/>
    <col min="7" max="7" width="15.5703125" bestFit="1" customWidth="1"/>
    <col min="8" max="8" width="10.7109375" hidden="1" customWidth="1"/>
    <col min="9" max="9" width="15" hidden="1" customWidth="1"/>
    <col min="10" max="10" width="16" bestFit="1" customWidth="1"/>
    <col min="11" max="11" width="14.7109375" bestFit="1" customWidth="1"/>
    <col min="12" max="12" width="15" bestFit="1" customWidth="1"/>
    <col min="13" max="14" width="12.7109375" bestFit="1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" t="str">
        <f>[1]Bens!A2</f>
        <v>AGOSTO/2025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 customHeight="1">
      <c r="A3" s="6" t="s">
        <v>0</v>
      </c>
      <c r="B3" s="6"/>
      <c r="C3" s="6"/>
      <c r="D3" s="6"/>
      <c r="E3" s="6"/>
      <c r="G3" s="4"/>
      <c r="H3" s="4"/>
      <c r="I3" s="4"/>
      <c r="J3" s="1"/>
    </row>
    <row r="4" spans="1:13" ht="15" customHeight="1"/>
    <row r="5" spans="1:13" ht="18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 customHeight="1">
      <c r="A6" s="8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9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9" t="s">
        <v>14</v>
      </c>
    </row>
    <row r="7" spans="1:13" s="21" customFormat="1" ht="90">
      <c r="A7" s="11" t="s">
        <v>15</v>
      </c>
      <c r="B7" s="12">
        <v>1</v>
      </c>
      <c r="C7" s="13">
        <v>8848656000170</v>
      </c>
      <c r="D7" s="14" t="s">
        <v>16</v>
      </c>
      <c r="E7" s="15" t="s">
        <v>17</v>
      </c>
      <c r="F7" s="16" t="s">
        <v>18</v>
      </c>
      <c r="G7" s="17">
        <v>45870</v>
      </c>
      <c r="H7" s="18" t="s">
        <v>19</v>
      </c>
      <c r="I7" s="19">
        <v>52.23</v>
      </c>
      <c r="J7" s="20">
        <v>45870</v>
      </c>
      <c r="K7" s="14" t="s">
        <v>20</v>
      </c>
      <c r="L7" s="19">
        <v>52.23</v>
      </c>
      <c r="M7" s="18" t="s">
        <v>21</v>
      </c>
    </row>
    <row r="8" spans="1:13" s="21" customFormat="1" ht="90">
      <c r="A8" s="11" t="s">
        <v>15</v>
      </c>
      <c r="B8" s="12">
        <v>2</v>
      </c>
      <c r="C8" s="12">
        <v>8848656000170</v>
      </c>
      <c r="D8" s="14" t="s">
        <v>22</v>
      </c>
      <c r="E8" s="22" t="s">
        <v>23</v>
      </c>
      <c r="F8" s="16" t="s">
        <v>24</v>
      </c>
      <c r="G8" s="17">
        <v>45870</v>
      </c>
      <c r="H8" s="18" t="s">
        <v>25</v>
      </c>
      <c r="I8" s="19">
        <v>51.84</v>
      </c>
      <c r="J8" s="20">
        <v>45870</v>
      </c>
      <c r="K8" s="14" t="s">
        <v>20</v>
      </c>
      <c r="L8" s="19">
        <v>51.84</v>
      </c>
      <c r="M8" s="18" t="s">
        <v>26</v>
      </c>
    </row>
    <row r="9" spans="1:13" s="21" customFormat="1" ht="90">
      <c r="A9" s="11" t="s">
        <v>15</v>
      </c>
      <c r="B9" s="12">
        <v>3</v>
      </c>
      <c r="C9" s="12">
        <v>8848656000170</v>
      </c>
      <c r="D9" s="14" t="s">
        <v>22</v>
      </c>
      <c r="E9" s="15" t="s">
        <v>27</v>
      </c>
      <c r="F9" s="16" t="s">
        <v>28</v>
      </c>
      <c r="G9" s="17">
        <v>45870</v>
      </c>
      <c r="H9" s="18" t="s">
        <v>29</v>
      </c>
      <c r="I9" s="19">
        <v>51.43</v>
      </c>
      <c r="J9" s="20">
        <v>45870</v>
      </c>
      <c r="K9" s="14" t="s">
        <v>20</v>
      </c>
      <c r="L9" s="19">
        <v>51.43</v>
      </c>
      <c r="M9" s="18" t="s">
        <v>26</v>
      </c>
    </row>
    <row r="10" spans="1:13" s="21" customFormat="1" ht="90">
      <c r="A10" s="11" t="s">
        <v>15</v>
      </c>
      <c r="B10" s="12">
        <v>4</v>
      </c>
      <c r="C10" s="12">
        <v>8848656000170</v>
      </c>
      <c r="D10" s="14" t="s">
        <v>22</v>
      </c>
      <c r="E10" s="15" t="s">
        <v>30</v>
      </c>
      <c r="F10" s="16" t="s">
        <v>31</v>
      </c>
      <c r="G10" s="17">
        <v>45870</v>
      </c>
      <c r="H10" s="18" t="s">
        <v>32</v>
      </c>
      <c r="I10" s="19">
        <v>51.03</v>
      </c>
      <c r="J10" s="20">
        <v>45870</v>
      </c>
      <c r="K10" s="14" t="s">
        <v>20</v>
      </c>
      <c r="L10" s="19">
        <v>51.03</v>
      </c>
      <c r="M10" s="23" t="s">
        <v>26</v>
      </c>
    </row>
    <row r="11" spans="1:13" s="21" customFormat="1" ht="90">
      <c r="A11" s="11" t="s">
        <v>15</v>
      </c>
      <c r="B11" s="12">
        <v>5</v>
      </c>
      <c r="C11" s="12">
        <v>8848656000170</v>
      </c>
      <c r="D11" s="14" t="s">
        <v>22</v>
      </c>
      <c r="E11" s="15" t="s">
        <v>33</v>
      </c>
      <c r="F11" s="16" t="s">
        <v>34</v>
      </c>
      <c r="G11" s="17">
        <v>45870</v>
      </c>
      <c r="H11" s="18" t="s">
        <v>35</v>
      </c>
      <c r="I11" s="19">
        <v>50.21</v>
      </c>
      <c r="J11" s="20">
        <v>45870</v>
      </c>
      <c r="K11" s="14" t="s">
        <v>20</v>
      </c>
      <c r="L11" s="19">
        <v>50.21</v>
      </c>
      <c r="M11" s="23" t="s">
        <v>26</v>
      </c>
    </row>
    <row r="12" spans="1:13" s="21" customFormat="1" ht="90">
      <c r="A12" s="11" t="s">
        <v>15</v>
      </c>
      <c r="B12" s="12">
        <v>6</v>
      </c>
      <c r="C12" s="12">
        <v>8848656000170</v>
      </c>
      <c r="D12" s="14" t="s">
        <v>22</v>
      </c>
      <c r="E12" s="15" t="s">
        <v>36</v>
      </c>
      <c r="F12" s="16" t="s">
        <v>37</v>
      </c>
      <c r="G12" s="17">
        <v>45870</v>
      </c>
      <c r="H12" s="18" t="s">
        <v>38</v>
      </c>
      <c r="I12" s="19">
        <v>49.84</v>
      </c>
      <c r="J12" s="20">
        <v>45870</v>
      </c>
      <c r="K12" s="14" t="s">
        <v>20</v>
      </c>
      <c r="L12" s="19">
        <v>49.84</v>
      </c>
      <c r="M12" s="23" t="s">
        <v>26</v>
      </c>
    </row>
    <row r="13" spans="1:13" s="21" customFormat="1" ht="90">
      <c r="A13" s="11" t="s">
        <v>15</v>
      </c>
      <c r="B13" s="12">
        <v>7</v>
      </c>
      <c r="C13" s="12">
        <v>8848656000170</v>
      </c>
      <c r="D13" s="14" t="s">
        <v>22</v>
      </c>
      <c r="E13" s="15" t="s">
        <v>39</v>
      </c>
      <c r="F13" s="16" t="s">
        <v>40</v>
      </c>
      <c r="G13" s="17">
        <v>45870</v>
      </c>
      <c r="H13" s="18" t="s">
        <v>41</v>
      </c>
      <c r="I13" s="19">
        <v>49.43</v>
      </c>
      <c r="J13" s="20">
        <v>45870</v>
      </c>
      <c r="K13" s="14" t="s">
        <v>20</v>
      </c>
      <c r="L13" s="19">
        <v>49.43</v>
      </c>
      <c r="M13" s="23" t="s">
        <v>26</v>
      </c>
    </row>
    <row r="14" spans="1:13" s="21" customFormat="1" ht="90">
      <c r="A14" s="11" t="s">
        <v>15</v>
      </c>
      <c r="B14" s="12">
        <v>8</v>
      </c>
      <c r="C14" s="12">
        <v>8848656000170</v>
      </c>
      <c r="D14" s="14" t="s">
        <v>22</v>
      </c>
      <c r="E14" s="15" t="s">
        <v>42</v>
      </c>
      <c r="F14" s="16" t="s">
        <v>43</v>
      </c>
      <c r="G14" s="17">
        <v>45870</v>
      </c>
      <c r="H14" s="18" t="s">
        <v>44</v>
      </c>
      <c r="I14" s="19">
        <v>49.02</v>
      </c>
      <c r="J14" s="20">
        <v>45870</v>
      </c>
      <c r="K14" s="14" t="s">
        <v>20</v>
      </c>
      <c r="L14" s="19">
        <v>49.02</v>
      </c>
      <c r="M14" s="23" t="s">
        <v>26</v>
      </c>
    </row>
    <row r="15" spans="1:13" s="21" customFormat="1" ht="90">
      <c r="A15" s="11" t="s">
        <v>15</v>
      </c>
      <c r="B15" s="12">
        <v>9</v>
      </c>
      <c r="C15" s="12">
        <v>8848656000170</v>
      </c>
      <c r="D15" s="14" t="s">
        <v>22</v>
      </c>
      <c r="E15" s="15" t="s">
        <v>45</v>
      </c>
      <c r="F15" s="16" t="s">
        <v>46</v>
      </c>
      <c r="G15" s="17">
        <v>45870</v>
      </c>
      <c r="H15" s="18" t="s">
        <v>47</v>
      </c>
      <c r="I15" s="19">
        <v>49.02</v>
      </c>
      <c r="J15" s="20">
        <v>45870</v>
      </c>
      <c r="K15" s="14" t="s">
        <v>20</v>
      </c>
      <c r="L15" s="19">
        <v>49.02</v>
      </c>
      <c r="M15" s="23" t="s">
        <v>26</v>
      </c>
    </row>
    <row r="16" spans="1:13" s="21" customFormat="1" ht="105">
      <c r="A16" s="11" t="s">
        <v>15</v>
      </c>
      <c r="B16" s="12">
        <v>10</v>
      </c>
      <c r="C16" s="12">
        <v>8848656000170</v>
      </c>
      <c r="D16" s="14" t="s">
        <v>22</v>
      </c>
      <c r="E16" s="15" t="s">
        <v>48</v>
      </c>
      <c r="F16" s="16" t="s">
        <v>49</v>
      </c>
      <c r="G16" s="17">
        <v>45870</v>
      </c>
      <c r="H16" s="18" t="s">
        <v>50</v>
      </c>
      <c r="I16" s="19">
        <v>160</v>
      </c>
      <c r="J16" s="20">
        <v>45870</v>
      </c>
      <c r="K16" s="14" t="s">
        <v>20</v>
      </c>
      <c r="L16" s="19">
        <v>160</v>
      </c>
      <c r="M16" s="23" t="s">
        <v>26</v>
      </c>
    </row>
    <row r="17" spans="1:16" s="21" customFormat="1" ht="90">
      <c r="A17" s="11" t="s">
        <v>15</v>
      </c>
      <c r="B17" s="12">
        <v>11</v>
      </c>
      <c r="C17" s="12">
        <v>8848656000170</v>
      </c>
      <c r="D17" s="14" t="s">
        <v>22</v>
      </c>
      <c r="E17" s="15" t="s">
        <v>51</v>
      </c>
      <c r="F17" s="16" t="s">
        <v>49</v>
      </c>
      <c r="G17" s="17">
        <v>45870</v>
      </c>
      <c r="H17" s="18" t="s">
        <v>52</v>
      </c>
      <c r="I17" s="19">
        <v>4.72</v>
      </c>
      <c r="J17" s="20">
        <v>45870</v>
      </c>
      <c r="K17" s="14" t="s">
        <v>20</v>
      </c>
      <c r="L17" s="19">
        <v>4.72</v>
      </c>
      <c r="M17" s="18" t="s">
        <v>26</v>
      </c>
    </row>
    <row r="18" spans="1:16" s="21" customFormat="1" ht="90">
      <c r="A18" s="11" t="s">
        <v>15</v>
      </c>
      <c r="B18" s="12">
        <v>12</v>
      </c>
      <c r="C18" s="12">
        <v>8848656000170</v>
      </c>
      <c r="D18" s="14" t="s">
        <v>22</v>
      </c>
      <c r="E18" s="22" t="s">
        <v>53</v>
      </c>
      <c r="F18" s="16" t="s">
        <v>54</v>
      </c>
      <c r="G18" s="17">
        <v>45870</v>
      </c>
      <c r="H18" s="18" t="s">
        <v>55</v>
      </c>
      <c r="I18" s="19">
        <v>164.72</v>
      </c>
      <c r="J18" s="20">
        <v>45870</v>
      </c>
      <c r="K18" s="14" t="s">
        <v>20</v>
      </c>
      <c r="L18" s="19">
        <v>164.72</v>
      </c>
      <c r="M18" s="18" t="s">
        <v>21</v>
      </c>
    </row>
    <row r="19" spans="1:16" s="21" customFormat="1" ht="60">
      <c r="A19" s="11" t="s">
        <v>15</v>
      </c>
      <c r="B19" s="12">
        <v>13</v>
      </c>
      <c r="C19" s="12">
        <v>11699529000161</v>
      </c>
      <c r="D19" s="14" t="s">
        <v>56</v>
      </c>
      <c r="E19" s="24" t="s">
        <v>57</v>
      </c>
      <c r="F19" s="16" t="s">
        <v>58</v>
      </c>
      <c r="G19" s="17">
        <v>45870</v>
      </c>
      <c r="H19" s="18" t="s">
        <v>59</v>
      </c>
      <c r="I19" s="19">
        <v>600</v>
      </c>
      <c r="J19" s="20">
        <v>45870</v>
      </c>
      <c r="K19" s="14" t="s">
        <v>20</v>
      </c>
      <c r="L19" s="19">
        <v>600</v>
      </c>
      <c r="M19" s="18" t="s">
        <v>60</v>
      </c>
    </row>
    <row r="20" spans="1:16" s="21" customFormat="1" ht="104.25" customHeight="1">
      <c r="A20" s="11" t="s">
        <v>15</v>
      </c>
      <c r="B20" s="12">
        <v>14</v>
      </c>
      <c r="C20" s="12">
        <v>11699529000161</v>
      </c>
      <c r="D20" s="14" t="s">
        <v>56</v>
      </c>
      <c r="E20" s="25" t="s">
        <v>61</v>
      </c>
      <c r="F20" s="16" t="s">
        <v>62</v>
      </c>
      <c r="G20" s="17">
        <v>45870</v>
      </c>
      <c r="H20" s="18" t="s">
        <v>63</v>
      </c>
      <c r="I20" s="19">
        <v>10580</v>
      </c>
      <c r="J20" s="20">
        <v>45870</v>
      </c>
      <c r="K20" s="14" t="s">
        <v>20</v>
      </c>
      <c r="L20" s="19">
        <v>10580</v>
      </c>
      <c r="M20" s="23" t="s">
        <v>64</v>
      </c>
    </row>
    <row r="21" spans="1:16" s="21" customFormat="1" ht="105">
      <c r="A21" s="11" t="s">
        <v>15</v>
      </c>
      <c r="B21" s="12">
        <v>15</v>
      </c>
      <c r="C21" s="12">
        <v>4320180000140</v>
      </c>
      <c r="D21" s="14" t="s">
        <v>65</v>
      </c>
      <c r="E21" s="15" t="s">
        <v>66</v>
      </c>
      <c r="F21" s="16" t="s">
        <v>67</v>
      </c>
      <c r="G21" s="17">
        <v>45870</v>
      </c>
      <c r="H21" s="18" t="s">
        <v>68</v>
      </c>
      <c r="I21" s="19">
        <v>127</v>
      </c>
      <c r="J21" s="20">
        <v>45870</v>
      </c>
      <c r="K21" s="14" t="s">
        <v>20</v>
      </c>
      <c r="L21" s="19">
        <v>127</v>
      </c>
      <c r="M21" s="23" t="s">
        <v>69</v>
      </c>
    </row>
    <row r="22" spans="1:16" s="21" customFormat="1" ht="90">
      <c r="A22" s="11" t="s">
        <v>15</v>
      </c>
      <c r="B22" s="12">
        <v>16</v>
      </c>
      <c r="C22" s="13">
        <v>57978150000191</v>
      </c>
      <c r="D22" s="14" t="s">
        <v>70</v>
      </c>
      <c r="E22" s="25" t="s">
        <v>71</v>
      </c>
      <c r="F22" s="16" t="s">
        <v>72</v>
      </c>
      <c r="G22" s="17">
        <v>45870</v>
      </c>
      <c r="H22" s="18" t="s">
        <v>73</v>
      </c>
      <c r="I22" s="19">
        <v>50183</v>
      </c>
      <c r="J22" s="20">
        <v>45870</v>
      </c>
      <c r="K22" s="14" t="s">
        <v>20</v>
      </c>
      <c r="L22" s="19">
        <f>1420.18+48762.82</f>
        <v>50183</v>
      </c>
      <c r="M22" s="23" t="s">
        <v>74</v>
      </c>
    </row>
    <row r="23" spans="1:16" s="21" customFormat="1" ht="105">
      <c r="A23" s="11" t="s">
        <v>15</v>
      </c>
      <c r="B23" s="12">
        <v>17</v>
      </c>
      <c r="C23" s="13">
        <v>34549659000113</v>
      </c>
      <c r="D23" s="14" t="s">
        <v>75</v>
      </c>
      <c r="E23" s="15" t="s">
        <v>76</v>
      </c>
      <c r="F23" s="16" t="s">
        <v>77</v>
      </c>
      <c r="G23" s="17">
        <v>45870</v>
      </c>
      <c r="H23" s="18" t="s">
        <v>78</v>
      </c>
      <c r="I23" s="19">
        <v>15000</v>
      </c>
      <c r="J23" s="20">
        <v>45870</v>
      </c>
      <c r="K23" s="14" t="s">
        <v>20</v>
      </c>
      <c r="L23" s="19">
        <f>1469.59+13530.41</f>
        <v>15000</v>
      </c>
      <c r="M23" s="23" t="s">
        <v>79</v>
      </c>
    </row>
    <row r="24" spans="1:16" s="21" customFormat="1" ht="105">
      <c r="A24" s="11" t="s">
        <v>15</v>
      </c>
      <c r="B24" s="12">
        <v>18</v>
      </c>
      <c r="C24" s="13">
        <v>34549659000113</v>
      </c>
      <c r="D24" s="14" t="s">
        <v>75</v>
      </c>
      <c r="E24" s="15" t="s">
        <v>80</v>
      </c>
      <c r="F24" s="16" t="s">
        <v>77</v>
      </c>
      <c r="G24" s="17">
        <v>45870</v>
      </c>
      <c r="H24" s="18" t="s">
        <v>81</v>
      </c>
      <c r="I24" s="19">
        <v>15616.66</v>
      </c>
      <c r="J24" s="20">
        <v>45870</v>
      </c>
      <c r="K24" s="14" t="s">
        <v>20</v>
      </c>
      <c r="L24" s="19">
        <f>15616.66</f>
        <v>15616.66</v>
      </c>
      <c r="M24" s="23" t="s">
        <v>79</v>
      </c>
      <c r="P24" s="26"/>
    </row>
    <row r="25" spans="1:16" s="21" customFormat="1" ht="105">
      <c r="A25" s="11" t="s">
        <v>15</v>
      </c>
      <c r="B25" s="12">
        <v>19</v>
      </c>
      <c r="C25" s="13">
        <v>5340639000130</v>
      </c>
      <c r="D25" s="14" t="s">
        <v>82</v>
      </c>
      <c r="E25" s="15" t="s">
        <v>83</v>
      </c>
      <c r="F25" s="16" t="s">
        <v>84</v>
      </c>
      <c r="G25" s="17">
        <v>45874</v>
      </c>
      <c r="H25" s="18" t="s">
        <v>85</v>
      </c>
      <c r="I25" s="19">
        <v>4690.43</v>
      </c>
      <c r="J25" s="20">
        <v>45875</v>
      </c>
      <c r="K25" s="14" t="s">
        <v>20</v>
      </c>
      <c r="L25" s="19">
        <v>4690.43</v>
      </c>
      <c r="M25" s="23" t="s">
        <v>86</v>
      </c>
      <c r="N25" s="2"/>
    </row>
    <row r="26" spans="1:16" s="21" customFormat="1" ht="91.5" customHeight="1">
      <c r="A26" s="11" t="s">
        <v>15</v>
      </c>
      <c r="B26" s="12">
        <v>20</v>
      </c>
      <c r="C26" s="13">
        <v>5340639000130</v>
      </c>
      <c r="D26" s="14" t="s">
        <v>82</v>
      </c>
      <c r="E26" s="15" t="s">
        <v>87</v>
      </c>
      <c r="F26" s="16" t="s">
        <v>88</v>
      </c>
      <c r="G26" s="17">
        <v>45874</v>
      </c>
      <c r="H26" s="18" t="s">
        <v>89</v>
      </c>
      <c r="I26" s="19">
        <v>8772.39</v>
      </c>
      <c r="J26" s="20">
        <v>45875</v>
      </c>
      <c r="K26" s="14" t="s">
        <v>20</v>
      </c>
      <c r="L26" s="19">
        <v>8772.39</v>
      </c>
      <c r="M26" s="23" t="s">
        <v>86</v>
      </c>
      <c r="N26" s="2"/>
    </row>
    <row r="27" spans="1:16" s="21" customFormat="1" ht="120">
      <c r="A27" s="11" t="s">
        <v>15</v>
      </c>
      <c r="B27" s="12">
        <v>21</v>
      </c>
      <c r="C27" s="13">
        <v>17398132000116</v>
      </c>
      <c r="D27" s="14" t="s">
        <v>90</v>
      </c>
      <c r="E27" s="15" t="s">
        <v>91</v>
      </c>
      <c r="F27" s="16" t="s">
        <v>92</v>
      </c>
      <c r="G27" s="17">
        <v>45874</v>
      </c>
      <c r="H27" s="18" t="s">
        <v>93</v>
      </c>
      <c r="I27" s="19">
        <v>94.12</v>
      </c>
      <c r="J27" s="20">
        <v>45875</v>
      </c>
      <c r="K27" s="14" t="s">
        <v>20</v>
      </c>
      <c r="L27" s="19">
        <v>94.12</v>
      </c>
      <c r="M27" s="18" t="s">
        <v>94</v>
      </c>
      <c r="N27" s="2"/>
    </row>
    <row r="28" spans="1:16" s="21" customFormat="1" ht="135">
      <c r="A28" s="11" t="s">
        <v>15</v>
      </c>
      <c r="B28" s="12">
        <v>22</v>
      </c>
      <c r="C28" s="12">
        <v>32755062000108</v>
      </c>
      <c r="D28" s="14" t="s">
        <v>95</v>
      </c>
      <c r="E28" s="27" t="s">
        <v>96</v>
      </c>
      <c r="F28" s="16" t="s">
        <v>97</v>
      </c>
      <c r="G28" s="17">
        <v>45874</v>
      </c>
      <c r="H28" s="18" t="s">
        <v>98</v>
      </c>
      <c r="I28" s="19">
        <v>2317.1999999999998</v>
      </c>
      <c r="J28" s="20">
        <v>45875</v>
      </c>
      <c r="K28" s="14" t="s">
        <v>20</v>
      </c>
      <c r="L28" s="19">
        <f>49.12+2268.08</f>
        <v>2317.1999999999998</v>
      </c>
      <c r="M28" s="18" t="s">
        <v>99</v>
      </c>
      <c r="N28" s="2"/>
    </row>
    <row r="29" spans="1:16" ht="75">
      <c r="A29" s="11" t="s">
        <v>15</v>
      </c>
      <c r="B29" s="12">
        <v>23</v>
      </c>
      <c r="C29" s="12">
        <v>4382683000140</v>
      </c>
      <c r="D29" s="14" t="s">
        <v>100</v>
      </c>
      <c r="E29" s="24" t="s">
        <v>101</v>
      </c>
      <c r="F29" s="16" t="s">
        <v>102</v>
      </c>
      <c r="G29" s="17">
        <v>45874</v>
      </c>
      <c r="H29" s="18" t="s">
        <v>103</v>
      </c>
      <c r="I29" s="19">
        <v>160</v>
      </c>
      <c r="J29" s="20">
        <v>45875</v>
      </c>
      <c r="K29" s="14" t="s">
        <v>20</v>
      </c>
      <c r="L29" s="19">
        <f>5.9+154.1</f>
        <v>160</v>
      </c>
      <c r="M29" s="18" t="s">
        <v>104</v>
      </c>
      <c r="N29" s="2"/>
    </row>
    <row r="30" spans="1:16" s="21" customFormat="1" ht="136.5" customHeight="1">
      <c r="A30" s="11" t="s">
        <v>15</v>
      </c>
      <c r="B30" s="12">
        <v>24</v>
      </c>
      <c r="C30" s="12">
        <v>2535864000729</v>
      </c>
      <c r="D30" s="14" t="s">
        <v>105</v>
      </c>
      <c r="E30" s="15" t="s">
        <v>106</v>
      </c>
      <c r="F30" s="16" t="s">
        <v>107</v>
      </c>
      <c r="G30" s="17">
        <v>45883</v>
      </c>
      <c r="H30" s="18" t="s">
        <v>108</v>
      </c>
      <c r="I30" s="19">
        <v>2244</v>
      </c>
      <c r="J30" s="20">
        <v>45884</v>
      </c>
      <c r="K30" s="14" t="s">
        <v>20</v>
      </c>
      <c r="L30" s="19">
        <f>107.71+2136.29</f>
        <v>2244</v>
      </c>
      <c r="M30" s="23" t="s">
        <v>109</v>
      </c>
      <c r="N30" s="2"/>
    </row>
    <row r="31" spans="1:16" s="21" customFormat="1" ht="137.25" customHeight="1">
      <c r="A31" s="11" t="s">
        <v>15</v>
      </c>
      <c r="B31" s="12">
        <v>25</v>
      </c>
      <c r="C31" s="12">
        <v>11699529000161</v>
      </c>
      <c r="D31" s="14" t="s">
        <v>56</v>
      </c>
      <c r="E31" s="25" t="s">
        <v>110</v>
      </c>
      <c r="F31" s="16" t="s">
        <v>111</v>
      </c>
      <c r="G31" s="17">
        <v>45883</v>
      </c>
      <c r="H31" s="18" t="s">
        <v>112</v>
      </c>
      <c r="I31" s="19">
        <v>1380</v>
      </c>
      <c r="J31" s="20">
        <v>45884</v>
      </c>
      <c r="K31" s="14" t="s">
        <v>20</v>
      </c>
      <c r="L31" s="19">
        <v>1380</v>
      </c>
      <c r="M31" s="23" t="s">
        <v>113</v>
      </c>
      <c r="N31" s="2"/>
    </row>
    <row r="32" spans="1:16" s="21" customFormat="1" ht="105.75" customHeight="1">
      <c r="A32" s="11" t="s">
        <v>15</v>
      </c>
      <c r="B32" s="12">
        <v>26</v>
      </c>
      <c r="C32" s="12">
        <v>11699529000161</v>
      </c>
      <c r="D32" s="14" t="s">
        <v>56</v>
      </c>
      <c r="E32" s="25" t="s">
        <v>114</v>
      </c>
      <c r="F32" s="16" t="s">
        <v>115</v>
      </c>
      <c r="G32" s="17">
        <v>45883</v>
      </c>
      <c r="H32" s="18" t="s">
        <v>116</v>
      </c>
      <c r="I32" s="19">
        <v>4728</v>
      </c>
      <c r="J32" s="20">
        <v>45884</v>
      </c>
      <c r="K32" s="14" t="s">
        <v>20</v>
      </c>
      <c r="L32" s="19">
        <v>4728</v>
      </c>
      <c r="M32" s="23" t="s">
        <v>117</v>
      </c>
      <c r="N32" s="2"/>
    </row>
    <row r="33" spans="1:14" s="21" customFormat="1" ht="75">
      <c r="A33" s="11" t="s">
        <v>15</v>
      </c>
      <c r="B33" s="12">
        <v>27</v>
      </c>
      <c r="C33" s="13">
        <v>4301769000109</v>
      </c>
      <c r="D33" s="14" t="s">
        <v>118</v>
      </c>
      <c r="E33" s="15" t="s">
        <v>119</v>
      </c>
      <c r="F33" s="16" t="s">
        <v>120</v>
      </c>
      <c r="G33" s="17">
        <v>45883</v>
      </c>
      <c r="H33" s="18" t="s">
        <v>121</v>
      </c>
      <c r="I33" s="19">
        <v>5757.69</v>
      </c>
      <c r="J33" s="20">
        <v>45884</v>
      </c>
      <c r="K33" s="14" t="s">
        <v>20</v>
      </c>
      <c r="L33" s="19">
        <v>5757.69</v>
      </c>
      <c r="M33" s="23" t="s">
        <v>122</v>
      </c>
      <c r="N33" s="2"/>
    </row>
    <row r="34" spans="1:14" s="21" customFormat="1" ht="120">
      <c r="A34" s="11" t="s">
        <v>15</v>
      </c>
      <c r="B34" s="12">
        <v>28</v>
      </c>
      <c r="C34" s="13">
        <v>12891300000197</v>
      </c>
      <c r="D34" s="14" t="s">
        <v>123</v>
      </c>
      <c r="E34" s="15" t="s">
        <v>124</v>
      </c>
      <c r="F34" s="16" t="s">
        <v>125</v>
      </c>
      <c r="G34" s="17">
        <v>45883</v>
      </c>
      <c r="H34" s="18" t="s">
        <v>126</v>
      </c>
      <c r="I34" s="19">
        <v>4299.4399999999996</v>
      </c>
      <c r="J34" s="20">
        <v>45884</v>
      </c>
      <c r="K34" s="14" t="s">
        <v>20</v>
      </c>
      <c r="L34" s="19">
        <f>51.59+214.97+3559.94</f>
        <v>3826.5</v>
      </c>
      <c r="M34" s="23" t="s">
        <v>127</v>
      </c>
      <c r="N34" s="2"/>
    </row>
    <row r="35" spans="1:14" s="21" customFormat="1" ht="107.25" customHeight="1">
      <c r="A35" s="11" t="s">
        <v>15</v>
      </c>
      <c r="B35" s="12">
        <v>29</v>
      </c>
      <c r="C35" s="13">
        <v>12891300000197</v>
      </c>
      <c r="D35" s="14" t="s">
        <v>123</v>
      </c>
      <c r="E35" s="15" t="s">
        <v>128</v>
      </c>
      <c r="F35" s="16" t="s">
        <v>129</v>
      </c>
      <c r="G35" s="17">
        <v>45883</v>
      </c>
      <c r="H35" s="18" t="s">
        <v>130</v>
      </c>
      <c r="I35" s="19">
        <v>328796.36</v>
      </c>
      <c r="J35" s="20">
        <v>45884</v>
      </c>
      <c r="K35" s="14" t="s">
        <v>20</v>
      </c>
      <c r="L35" s="19">
        <f>3945.56+16439.82+279755.36</f>
        <v>300140.74</v>
      </c>
      <c r="M35" s="23" t="s">
        <v>131</v>
      </c>
      <c r="N35" s="2"/>
    </row>
    <row r="36" spans="1:14" s="21" customFormat="1" ht="91.5" customHeight="1">
      <c r="A36" s="11" t="s">
        <v>15</v>
      </c>
      <c r="B36" s="12">
        <v>30</v>
      </c>
      <c r="C36" s="13">
        <v>12891300000197</v>
      </c>
      <c r="D36" s="14" t="s">
        <v>132</v>
      </c>
      <c r="E36" s="15" t="s">
        <v>133</v>
      </c>
      <c r="F36" s="16" t="s">
        <v>134</v>
      </c>
      <c r="G36" s="17">
        <v>45884</v>
      </c>
      <c r="H36" s="18" t="s">
        <v>135</v>
      </c>
      <c r="I36" s="19">
        <v>46768.56</v>
      </c>
      <c r="J36" s="20">
        <v>45884</v>
      </c>
      <c r="K36" s="14" t="s">
        <v>20</v>
      </c>
      <c r="L36" s="19">
        <f>561.22+2338.43+38724.37</f>
        <v>41624.020000000004</v>
      </c>
      <c r="M36" s="23" t="s">
        <v>136</v>
      </c>
      <c r="N36" s="2"/>
    </row>
    <row r="37" spans="1:14" s="21" customFormat="1" ht="93" customHeight="1">
      <c r="A37" s="11" t="s">
        <v>15</v>
      </c>
      <c r="B37" s="12">
        <v>31</v>
      </c>
      <c r="C37" s="13">
        <v>2037069000115</v>
      </c>
      <c r="D37" s="14" t="s">
        <v>137</v>
      </c>
      <c r="E37" s="15" t="s">
        <v>138</v>
      </c>
      <c r="F37" s="16" t="s">
        <v>139</v>
      </c>
      <c r="G37" s="17">
        <v>45884</v>
      </c>
      <c r="H37" s="18" t="s">
        <v>140</v>
      </c>
      <c r="I37" s="19">
        <v>61572.93</v>
      </c>
      <c r="J37" s="20">
        <v>45884</v>
      </c>
      <c r="K37" s="14" t="s">
        <v>20</v>
      </c>
      <c r="L37" s="19">
        <f>766.12+3192.15+50591.93</f>
        <v>54550.2</v>
      </c>
      <c r="M37" s="18" t="s">
        <v>141</v>
      </c>
      <c r="N37" s="2"/>
    </row>
    <row r="38" spans="1:14" s="21" customFormat="1" ht="109.5" customHeight="1">
      <c r="A38" s="11" t="s">
        <v>15</v>
      </c>
      <c r="B38" s="12">
        <v>32</v>
      </c>
      <c r="C38" s="12">
        <v>82845322000104</v>
      </c>
      <c r="D38" s="14" t="s">
        <v>142</v>
      </c>
      <c r="E38" s="22" t="s">
        <v>143</v>
      </c>
      <c r="F38" s="16" t="s">
        <v>144</v>
      </c>
      <c r="G38" s="17">
        <v>45887</v>
      </c>
      <c r="H38" s="18" t="s">
        <v>145</v>
      </c>
      <c r="I38" s="19">
        <v>56961.760000000002</v>
      </c>
      <c r="J38" s="20">
        <v>45888</v>
      </c>
      <c r="K38" s="14" t="s">
        <v>20</v>
      </c>
      <c r="L38" s="19">
        <f>2734.16+54227.6</f>
        <v>56961.759999999995</v>
      </c>
      <c r="M38" s="18" t="s">
        <v>146</v>
      </c>
      <c r="N38" s="2"/>
    </row>
    <row r="39" spans="1:14" s="21" customFormat="1" ht="90">
      <c r="A39" s="11" t="s">
        <v>15</v>
      </c>
      <c r="B39" s="12">
        <v>33</v>
      </c>
      <c r="C39" s="12">
        <v>82845322000104</v>
      </c>
      <c r="D39" s="14" t="s">
        <v>142</v>
      </c>
      <c r="E39" s="15" t="s">
        <v>147</v>
      </c>
      <c r="F39" s="16" t="s">
        <v>148</v>
      </c>
      <c r="G39" s="17">
        <v>45887</v>
      </c>
      <c r="H39" s="18" t="s">
        <v>149</v>
      </c>
      <c r="I39" s="19">
        <v>121760.21</v>
      </c>
      <c r="J39" s="20">
        <v>45888</v>
      </c>
      <c r="K39" s="14" t="s">
        <v>20</v>
      </c>
      <c r="L39" s="19">
        <f>5844.49+115915.72</f>
        <v>121760.21</v>
      </c>
      <c r="M39" s="18" t="s">
        <v>150</v>
      </c>
      <c r="N39" s="2"/>
    </row>
    <row r="40" spans="1:14" s="21" customFormat="1" ht="90">
      <c r="A40" s="11" t="s">
        <v>15</v>
      </c>
      <c r="B40" s="12">
        <v>34</v>
      </c>
      <c r="C40" s="12">
        <v>82845322000104</v>
      </c>
      <c r="D40" s="14" t="s">
        <v>142</v>
      </c>
      <c r="E40" s="15" t="s">
        <v>151</v>
      </c>
      <c r="F40" s="16" t="s">
        <v>152</v>
      </c>
      <c r="G40" s="17">
        <v>45887</v>
      </c>
      <c r="H40" s="18" t="s">
        <v>153</v>
      </c>
      <c r="I40" s="19">
        <v>69001.89</v>
      </c>
      <c r="J40" s="20">
        <v>45888</v>
      </c>
      <c r="K40" s="14" t="s">
        <v>20</v>
      </c>
      <c r="L40" s="19">
        <f>3312.1+65689.79</f>
        <v>69001.89</v>
      </c>
      <c r="M40" s="23" t="s">
        <v>154</v>
      </c>
      <c r="N40" s="2"/>
    </row>
    <row r="41" spans="1:14" s="21" customFormat="1" ht="105">
      <c r="A41" s="11" t="s">
        <v>15</v>
      </c>
      <c r="B41" s="12">
        <v>35</v>
      </c>
      <c r="C41" s="12">
        <v>82845322000104</v>
      </c>
      <c r="D41" s="14" t="s">
        <v>142</v>
      </c>
      <c r="E41" s="15" t="s">
        <v>155</v>
      </c>
      <c r="F41" s="16" t="s">
        <v>156</v>
      </c>
      <c r="G41" s="17">
        <v>45887</v>
      </c>
      <c r="H41" s="18" t="s">
        <v>157</v>
      </c>
      <c r="I41" s="19">
        <v>56903.38</v>
      </c>
      <c r="J41" s="20">
        <v>45888</v>
      </c>
      <c r="K41" s="14" t="s">
        <v>20</v>
      </c>
      <c r="L41" s="19">
        <f>2734.16+54169.22</f>
        <v>56903.380000000005</v>
      </c>
      <c r="M41" s="23" t="s">
        <v>158</v>
      </c>
      <c r="N41" s="2"/>
    </row>
    <row r="42" spans="1:14" s="21" customFormat="1" ht="105">
      <c r="A42" s="11" t="s">
        <v>15</v>
      </c>
      <c r="B42" s="12">
        <v>36</v>
      </c>
      <c r="C42" s="12">
        <v>82845322000104</v>
      </c>
      <c r="D42" s="14" t="s">
        <v>142</v>
      </c>
      <c r="E42" s="15" t="s">
        <v>159</v>
      </c>
      <c r="F42" s="16" t="s">
        <v>156</v>
      </c>
      <c r="G42" s="17">
        <v>45887</v>
      </c>
      <c r="H42" s="18" t="s">
        <v>160</v>
      </c>
      <c r="I42" s="19">
        <v>58.38</v>
      </c>
      <c r="J42" s="20">
        <v>45888</v>
      </c>
      <c r="K42" s="14" t="s">
        <v>20</v>
      </c>
      <c r="L42" s="19">
        <v>58.38</v>
      </c>
      <c r="M42" s="23" t="s">
        <v>158</v>
      </c>
      <c r="N42" s="2"/>
    </row>
    <row r="43" spans="1:14" s="21" customFormat="1" ht="90">
      <c r="A43" s="11" t="s">
        <v>15</v>
      </c>
      <c r="B43" s="12">
        <v>37</v>
      </c>
      <c r="C43" s="12">
        <v>82845322000104</v>
      </c>
      <c r="D43" s="14" t="s">
        <v>142</v>
      </c>
      <c r="E43" s="15" t="s">
        <v>161</v>
      </c>
      <c r="F43" s="16" t="s">
        <v>162</v>
      </c>
      <c r="G43" s="17">
        <v>45887</v>
      </c>
      <c r="H43" s="18" t="s">
        <v>163</v>
      </c>
      <c r="I43" s="19">
        <v>46292.45</v>
      </c>
      <c r="J43" s="20">
        <v>45888</v>
      </c>
      <c r="K43" s="14" t="s">
        <v>20</v>
      </c>
      <c r="L43" s="19">
        <f>3312.1+42980.35</f>
        <v>46292.45</v>
      </c>
      <c r="M43" s="23" t="s">
        <v>164</v>
      </c>
      <c r="N43" s="2"/>
    </row>
    <row r="44" spans="1:14" s="21" customFormat="1" ht="90">
      <c r="A44" s="11" t="s">
        <v>15</v>
      </c>
      <c r="B44" s="12">
        <v>38</v>
      </c>
      <c r="C44" s="12">
        <v>82845322000104</v>
      </c>
      <c r="D44" s="14" t="s">
        <v>142</v>
      </c>
      <c r="E44" s="15" t="s">
        <v>165</v>
      </c>
      <c r="F44" s="16" t="s">
        <v>162</v>
      </c>
      <c r="G44" s="17">
        <v>45887</v>
      </c>
      <c r="H44" s="18" t="s">
        <v>166</v>
      </c>
      <c r="I44" s="19">
        <v>22709.439999999999</v>
      </c>
      <c r="J44" s="20">
        <v>45888</v>
      </c>
      <c r="K44" s="14" t="s">
        <v>20</v>
      </c>
      <c r="L44" s="19">
        <v>22709.439999999999</v>
      </c>
      <c r="M44" s="23" t="s">
        <v>164</v>
      </c>
      <c r="N44" s="2"/>
    </row>
    <row r="45" spans="1:14" s="21" customFormat="1" ht="108" customHeight="1">
      <c r="A45" s="11" t="s">
        <v>15</v>
      </c>
      <c r="B45" s="12">
        <v>39</v>
      </c>
      <c r="C45" s="12">
        <v>82845322000104</v>
      </c>
      <c r="D45" s="14" t="s">
        <v>142</v>
      </c>
      <c r="E45" s="15" t="s">
        <v>167</v>
      </c>
      <c r="F45" s="16" t="s">
        <v>168</v>
      </c>
      <c r="G45" s="17">
        <v>45887</v>
      </c>
      <c r="H45" s="18" t="s">
        <v>169</v>
      </c>
      <c r="I45" s="19">
        <v>105755.95</v>
      </c>
      <c r="J45" s="20">
        <v>45888</v>
      </c>
      <c r="K45" s="14" t="s">
        <v>20</v>
      </c>
      <c r="L45" s="19">
        <f>5076.28+100679.67</f>
        <v>105755.95</v>
      </c>
      <c r="M45" s="23" t="s">
        <v>170</v>
      </c>
      <c r="N45" s="2"/>
    </row>
    <row r="46" spans="1:14" s="21" customFormat="1" ht="90">
      <c r="A46" s="11" t="s">
        <v>15</v>
      </c>
      <c r="B46" s="12">
        <v>40</v>
      </c>
      <c r="C46" s="12">
        <v>82845322000104</v>
      </c>
      <c r="D46" s="14" t="s">
        <v>142</v>
      </c>
      <c r="E46" s="15" t="s">
        <v>171</v>
      </c>
      <c r="F46" s="16" t="s">
        <v>172</v>
      </c>
      <c r="G46" s="17">
        <v>45887</v>
      </c>
      <c r="H46" s="18" t="s">
        <v>173</v>
      </c>
      <c r="I46" s="19">
        <v>121760.21</v>
      </c>
      <c r="J46" s="20">
        <v>45888</v>
      </c>
      <c r="K46" s="14" t="s">
        <v>20</v>
      </c>
      <c r="L46" s="19">
        <f>5844.49+115915.72</f>
        <v>121760.21</v>
      </c>
      <c r="M46" s="23" t="s">
        <v>174</v>
      </c>
      <c r="N46" s="2"/>
    </row>
    <row r="47" spans="1:14" s="21" customFormat="1" ht="105">
      <c r="A47" s="11" t="s">
        <v>15</v>
      </c>
      <c r="B47" s="12">
        <v>41</v>
      </c>
      <c r="C47" s="12">
        <v>82845322000104</v>
      </c>
      <c r="D47" s="14" t="s">
        <v>142</v>
      </c>
      <c r="E47" s="15" t="s">
        <v>175</v>
      </c>
      <c r="F47" s="16" t="s">
        <v>176</v>
      </c>
      <c r="G47" s="17">
        <v>45887</v>
      </c>
      <c r="H47" s="18" t="s">
        <v>177</v>
      </c>
      <c r="I47" s="19">
        <v>105755.95</v>
      </c>
      <c r="J47" s="20">
        <v>45888</v>
      </c>
      <c r="K47" s="14" t="s">
        <v>20</v>
      </c>
      <c r="L47" s="19">
        <f>5076.28+100679.67</f>
        <v>105755.95</v>
      </c>
      <c r="M47" s="18" t="s">
        <v>178</v>
      </c>
      <c r="N47" s="2"/>
    </row>
    <row r="48" spans="1:14" s="21" customFormat="1" ht="90">
      <c r="A48" s="11" t="s">
        <v>15</v>
      </c>
      <c r="B48" s="12">
        <v>42</v>
      </c>
      <c r="C48" s="12">
        <v>11699529000161</v>
      </c>
      <c r="D48" s="14" t="s">
        <v>56</v>
      </c>
      <c r="E48" s="27" t="s">
        <v>179</v>
      </c>
      <c r="F48" s="16" t="s">
        <v>180</v>
      </c>
      <c r="G48" s="17">
        <v>45887</v>
      </c>
      <c r="H48" s="18" t="s">
        <v>181</v>
      </c>
      <c r="I48" s="19">
        <v>2760</v>
      </c>
      <c r="J48" s="20">
        <v>45888</v>
      </c>
      <c r="K48" s="14" t="s">
        <v>20</v>
      </c>
      <c r="L48" s="19">
        <v>2760</v>
      </c>
      <c r="M48" s="18" t="s">
        <v>182</v>
      </c>
      <c r="N48" s="2"/>
    </row>
    <row r="49" spans="1:14" s="21" customFormat="1" ht="75">
      <c r="A49" s="11" t="s">
        <v>15</v>
      </c>
      <c r="B49" s="12">
        <v>43</v>
      </c>
      <c r="C49" s="12">
        <v>34028316000375</v>
      </c>
      <c r="D49" s="14" t="s">
        <v>183</v>
      </c>
      <c r="E49" s="15" t="s">
        <v>184</v>
      </c>
      <c r="F49" s="16" t="s">
        <v>185</v>
      </c>
      <c r="G49" s="17">
        <v>45887</v>
      </c>
      <c r="H49" s="18" t="s">
        <v>186</v>
      </c>
      <c r="I49" s="19">
        <v>634.78</v>
      </c>
      <c r="J49" s="20">
        <v>45888</v>
      </c>
      <c r="K49" s="14" t="s">
        <v>20</v>
      </c>
      <c r="L49" s="19">
        <v>634.78</v>
      </c>
      <c r="M49" s="18" t="s">
        <v>187</v>
      </c>
      <c r="N49" s="2"/>
    </row>
    <row r="50" spans="1:14" s="21" customFormat="1" ht="151.5" customHeight="1">
      <c r="A50" s="11" t="s">
        <v>15</v>
      </c>
      <c r="B50" s="12">
        <v>44</v>
      </c>
      <c r="C50" s="12">
        <v>4361727000155</v>
      </c>
      <c r="D50" s="14" t="s">
        <v>188</v>
      </c>
      <c r="E50" s="25" t="s">
        <v>189</v>
      </c>
      <c r="F50" s="16" t="s">
        <v>190</v>
      </c>
      <c r="G50" s="17">
        <v>45887</v>
      </c>
      <c r="H50" s="18" t="s">
        <v>191</v>
      </c>
      <c r="I50" s="19">
        <v>1542</v>
      </c>
      <c r="J50" s="20">
        <v>45888</v>
      </c>
      <c r="K50" s="14" t="s">
        <v>20</v>
      </c>
      <c r="L50" s="19">
        <f>18.5+1523.5</f>
        <v>1542</v>
      </c>
      <c r="M50" s="23" t="s">
        <v>192</v>
      </c>
      <c r="N50" s="2"/>
    </row>
    <row r="51" spans="1:14" s="21" customFormat="1" ht="105.75" customHeight="1">
      <c r="A51" s="11" t="s">
        <v>15</v>
      </c>
      <c r="B51" s="12">
        <v>45</v>
      </c>
      <c r="C51" s="12">
        <v>4406195000125</v>
      </c>
      <c r="D51" s="14" t="s">
        <v>193</v>
      </c>
      <c r="E51" s="15" t="s">
        <v>194</v>
      </c>
      <c r="F51" s="16" t="s">
        <v>195</v>
      </c>
      <c r="G51" s="17">
        <v>45887</v>
      </c>
      <c r="H51" s="18" t="s">
        <v>196</v>
      </c>
      <c r="I51" s="19">
        <v>525.75</v>
      </c>
      <c r="J51" s="20">
        <v>45888</v>
      </c>
      <c r="K51" s="14" t="s">
        <v>20</v>
      </c>
      <c r="L51" s="19">
        <f>25.06+500.69</f>
        <v>525.75</v>
      </c>
      <c r="M51" s="23" t="s">
        <v>197</v>
      </c>
      <c r="N51" s="2"/>
    </row>
    <row r="52" spans="1:14" s="21" customFormat="1" ht="105" customHeight="1">
      <c r="A52" s="11" t="s">
        <v>15</v>
      </c>
      <c r="B52" s="12">
        <v>46</v>
      </c>
      <c r="C52" s="12">
        <v>4406195000125</v>
      </c>
      <c r="D52" s="14" t="s">
        <v>193</v>
      </c>
      <c r="E52" s="15" t="s">
        <v>198</v>
      </c>
      <c r="F52" s="16" t="s">
        <v>199</v>
      </c>
      <c r="G52" s="17">
        <v>45887</v>
      </c>
      <c r="H52" s="18" t="s">
        <v>200</v>
      </c>
      <c r="I52" s="19">
        <v>443.37</v>
      </c>
      <c r="J52" s="20">
        <v>45888</v>
      </c>
      <c r="K52" s="14" t="s">
        <v>20</v>
      </c>
      <c r="L52" s="19">
        <f>21.14+422.23</f>
        <v>443.37</v>
      </c>
      <c r="M52" s="23" t="s">
        <v>197</v>
      </c>
      <c r="N52" s="2"/>
    </row>
    <row r="53" spans="1:14" s="21" customFormat="1" ht="108" customHeight="1">
      <c r="A53" s="11" t="s">
        <v>15</v>
      </c>
      <c r="B53" s="12">
        <v>47</v>
      </c>
      <c r="C53" s="12">
        <v>4406195000125</v>
      </c>
      <c r="D53" s="14" t="s">
        <v>193</v>
      </c>
      <c r="E53" s="15" t="s">
        <v>201</v>
      </c>
      <c r="F53" s="16" t="s">
        <v>202</v>
      </c>
      <c r="G53" s="17">
        <v>45887</v>
      </c>
      <c r="H53" s="18" t="s">
        <v>203</v>
      </c>
      <c r="I53" s="19">
        <v>146.69</v>
      </c>
      <c r="J53" s="20">
        <v>45888</v>
      </c>
      <c r="K53" s="14" t="s">
        <v>20</v>
      </c>
      <c r="L53" s="19">
        <f>6.99+139.7</f>
        <v>146.69</v>
      </c>
      <c r="M53" s="23" t="s">
        <v>197</v>
      </c>
      <c r="N53" s="2"/>
    </row>
    <row r="54" spans="1:14" s="21" customFormat="1" ht="105.75" customHeight="1">
      <c r="A54" s="11" t="s">
        <v>15</v>
      </c>
      <c r="B54" s="12">
        <v>48</v>
      </c>
      <c r="C54" s="12">
        <v>4406195000125</v>
      </c>
      <c r="D54" s="14" t="s">
        <v>193</v>
      </c>
      <c r="E54" s="15" t="s">
        <v>204</v>
      </c>
      <c r="F54" s="16" t="s">
        <v>205</v>
      </c>
      <c r="G54" s="17">
        <v>45887</v>
      </c>
      <c r="H54" s="18" t="s">
        <v>206</v>
      </c>
      <c r="I54" s="19">
        <v>228.65</v>
      </c>
      <c r="J54" s="20">
        <v>45888</v>
      </c>
      <c r="K54" s="14" t="s">
        <v>20</v>
      </c>
      <c r="L54" s="19">
        <f>10.92+217.73</f>
        <v>228.64999999999998</v>
      </c>
      <c r="M54" s="23" t="s">
        <v>197</v>
      </c>
      <c r="N54" s="2"/>
    </row>
    <row r="55" spans="1:14" s="21" customFormat="1" ht="106.5" customHeight="1">
      <c r="A55" s="11" t="s">
        <v>15</v>
      </c>
      <c r="B55" s="12">
        <v>49</v>
      </c>
      <c r="C55" s="12">
        <v>4406195000125</v>
      </c>
      <c r="D55" s="14" t="s">
        <v>193</v>
      </c>
      <c r="E55" s="15" t="s">
        <v>207</v>
      </c>
      <c r="F55" s="16" t="s">
        <v>208</v>
      </c>
      <c r="G55" s="17">
        <v>45887</v>
      </c>
      <c r="H55" s="18" t="s">
        <v>209</v>
      </c>
      <c r="I55" s="19">
        <v>278.58</v>
      </c>
      <c r="J55" s="20">
        <v>45888</v>
      </c>
      <c r="K55" s="14" t="s">
        <v>20</v>
      </c>
      <c r="L55" s="19">
        <f>13.28+265.3</f>
        <v>278.58</v>
      </c>
      <c r="M55" s="23" t="s">
        <v>197</v>
      </c>
      <c r="N55" s="2"/>
    </row>
    <row r="56" spans="1:14" s="21" customFormat="1" ht="120">
      <c r="A56" s="11" t="s">
        <v>15</v>
      </c>
      <c r="B56" s="12">
        <v>50</v>
      </c>
      <c r="C56" s="12">
        <v>4406195000125</v>
      </c>
      <c r="D56" s="14" t="s">
        <v>193</v>
      </c>
      <c r="E56" s="15" t="s">
        <v>210</v>
      </c>
      <c r="F56" s="16" t="s">
        <v>211</v>
      </c>
      <c r="G56" s="17">
        <v>45887</v>
      </c>
      <c r="H56" s="18" t="s">
        <v>212</v>
      </c>
      <c r="I56" s="19">
        <v>360.99</v>
      </c>
      <c r="J56" s="20">
        <v>45888</v>
      </c>
      <c r="K56" s="14" t="s">
        <v>20</v>
      </c>
      <c r="L56" s="19">
        <f>17.21+343.78</f>
        <v>360.98999999999995</v>
      </c>
      <c r="M56" s="23" t="s">
        <v>197</v>
      </c>
      <c r="N56" s="2"/>
    </row>
    <row r="57" spans="1:14" s="21" customFormat="1" ht="153" customHeight="1">
      <c r="A57" s="11" t="s">
        <v>15</v>
      </c>
      <c r="B57" s="12">
        <v>51</v>
      </c>
      <c r="C57" s="13">
        <v>2341467000120</v>
      </c>
      <c r="D57" s="14" t="s">
        <v>213</v>
      </c>
      <c r="E57" s="15" t="s">
        <v>214</v>
      </c>
      <c r="F57" s="16" t="s">
        <v>215</v>
      </c>
      <c r="G57" s="17">
        <v>45887</v>
      </c>
      <c r="H57" s="18" t="s">
        <v>216</v>
      </c>
      <c r="I57" s="19">
        <v>58450.91</v>
      </c>
      <c r="J57" s="20">
        <v>45888</v>
      </c>
      <c r="K57" s="14" t="s">
        <v>20</v>
      </c>
      <c r="L57" s="19">
        <f>700.85+57750.06</f>
        <v>58450.909999999996</v>
      </c>
      <c r="M57" s="18" t="s">
        <v>217</v>
      </c>
      <c r="N57" s="2"/>
    </row>
    <row r="58" spans="1:14" s="21" customFormat="1" ht="90">
      <c r="A58" s="11" t="s">
        <v>15</v>
      </c>
      <c r="B58" s="12">
        <v>52</v>
      </c>
      <c r="C58" s="12">
        <v>12715889000172</v>
      </c>
      <c r="D58" s="14" t="s">
        <v>218</v>
      </c>
      <c r="E58" s="22" t="s">
        <v>219</v>
      </c>
      <c r="F58" s="16" t="s">
        <v>220</v>
      </c>
      <c r="G58" s="17">
        <v>45888</v>
      </c>
      <c r="H58" s="18" t="s">
        <v>221</v>
      </c>
      <c r="I58" s="19">
        <v>4811.13</v>
      </c>
      <c r="J58" s="20">
        <v>45888</v>
      </c>
      <c r="K58" s="14" t="s">
        <v>20</v>
      </c>
      <c r="L58" s="19">
        <f>240.56+4570.57</f>
        <v>4811.13</v>
      </c>
      <c r="M58" s="18" t="s">
        <v>222</v>
      </c>
      <c r="N58" s="2"/>
    </row>
    <row r="59" spans="1:14" s="21" customFormat="1" ht="105">
      <c r="A59" s="11" t="s">
        <v>15</v>
      </c>
      <c r="B59" s="12">
        <v>53</v>
      </c>
      <c r="C59" s="12">
        <v>76535764000143</v>
      </c>
      <c r="D59" s="14" t="s">
        <v>223</v>
      </c>
      <c r="E59" s="15" t="s">
        <v>224</v>
      </c>
      <c r="F59" s="16" t="s">
        <v>225</v>
      </c>
      <c r="G59" s="17">
        <v>45890</v>
      </c>
      <c r="H59" s="18" t="s">
        <v>226</v>
      </c>
      <c r="I59" s="19">
        <v>13733.48</v>
      </c>
      <c r="J59" s="20" t="s">
        <v>227</v>
      </c>
      <c r="K59" s="14" t="s">
        <v>20</v>
      </c>
      <c r="L59" s="19">
        <f>659.21+13074.27</f>
        <v>13733.48</v>
      </c>
      <c r="M59" s="18" t="s">
        <v>228</v>
      </c>
      <c r="N59" s="2"/>
    </row>
    <row r="60" spans="1:14" s="21" customFormat="1" ht="150">
      <c r="A60" s="11" t="s">
        <v>15</v>
      </c>
      <c r="B60" s="12">
        <v>54</v>
      </c>
      <c r="C60" s="12">
        <v>8804362000147</v>
      </c>
      <c r="D60" s="14" t="s">
        <v>229</v>
      </c>
      <c r="E60" s="15" t="s">
        <v>230</v>
      </c>
      <c r="F60" s="16" t="s">
        <v>231</v>
      </c>
      <c r="G60" s="17">
        <v>45890</v>
      </c>
      <c r="H60" s="18" t="s">
        <v>232</v>
      </c>
      <c r="I60" s="19">
        <v>3610</v>
      </c>
      <c r="J60" s="20">
        <v>45894</v>
      </c>
      <c r="K60" s="14" t="s">
        <v>20</v>
      </c>
      <c r="L60" s="19">
        <f>173.28+3436.72</f>
        <v>3610</v>
      </c>
      <c r="M60" s="23" t="s">
        <v>233</v>
      </c>
      <c r="N60" s="2"/>
    </row>
    <row r="61" spans="1:14" s="21" customFormat="1" ht="150">
      <c r="A61" s="11" t="s">
        <v>15</v>
      </c>
      <c r="B61" s="12">
        <v>55</v>
      </c>
      <c r="C61" s="12">
        <v>8804362000147</v>
      </c>
      <c r="D61" s="14" t="s">
        <v>229</v>
      </c>
      <c r="E61" s="15" t="s">
        <v>234</v>
      </c>
      <c r="F61" s="16" t="s">
        <v>235</v>
      </c>
      <c r="G61" s="17">
        <v>45890</v>
      </c>
      <c r="H61" s="18" t="s">
        <v>236</v>
      </c>
      <c r="I61" s="19">
        <v>69111.7</v>
      </c>
      <c r="J61" s="20">
        <v>45894</v>
      </c>
      <c r="K61" s="14" t="s">
        <v>20</v>
      </c>
      <c r="L61" s="19">
        <f>3317.36+65794.34</f>
        <v>69111.7</v>
      </c>
      <c r="M61" s="23" t="s">
        <v>233</v>
      </c>
      <c r="N61" s="2"/>
    </row>
    <row r="62" spans="1:14" s="21" customFormat="1" ht="90">
      <c r="A62" s="11" t="s">
        <v>15</v>
      </c>
      <c r="B62" s="12">
        <v>56</v>
      </c>
      <c r="C62" s="13">
        <v>4407920000180</v>
      </c>
      <c r="D62" s="14" t="s">
        <v>237</v>
      </c>
      <c r="E62" s="15" t="s">
        <v>238</v>
      </c>
      <c r="F62" s="16" t="s">
        <v>239</v>
      </c>
      <c r="G62" s="17">
        <v>45890</v>
      </c>
      <c r="H62" s="18" t="s">
        <v>240</v>
      </c>
      <c r="I62" s="19">
        <v>19963.18</v>
      </c>
      <c r="J62" s="20">
        <v>45894</v>
      </c>
      <c r="K62" s="14" t="s">
        <v>20</v>
      </c>
      <c r="L62" s="19">
        <f>998.16+18965.02</f>
        <v>19963.18</v>
      </c>
      <c r="M62" s="23" t="s">
        <v>241</v>
      </c>
      <c r="N62" s="2"/>
    </row>
    <row r="63" spans="1:14" s="21" customFormat="1" ht="92.25" customHeight="1">
      <c r="A63" s="11" t="s">
        <v>15</v>
      </c>
      <c r="B63" s="12">
        <v>57</v>
      </c>
      <c r="C63" s="13">
        <v>4407920000180</v>
      </c>
      <c r="D63" s="14" t="s">
        <v>237</v>
      </c>
      <c r="E63" s="15" t="s">
        <v>242</v>
      </c>
      <c r="F63" s="16" t="s">
        <v>243</v>
      </c>
      <c r="G63" s="17">
        <v>45890</v>
      </c>
      <c r="H63" s="18" t="s">
        <v>244</v>
      </c>
      <c r="I63" s="19">
        <v>1925.88</v>
      </c>
      <c r="J63" s="20">
        <v>45894</v>
      </c>
      <c r="K63" s="14" t="s">
        <v>20</v>
      </c>
      <c r="L63" s="19">
        <f>183.68+1742.2</f>
        <v>1925.88</v>
      </c>
      <c r="M63" s="23" t="s">
        <v>245</v>
      </c>
      <c r="N63" s="2"/>
    </row>
    <row r="64" spans="1:14" s="21" customFormat="1" ht="90.75" customHeight="1">
      <c r="A64" s="11" t="s">
        <v>15</v>
      </c>
      <c r="B64" s="12">
        <v>58</v>
      </c>
      <c r="C64" s="13">
        <v>4407920000180</v>
      </c>
      <c r="D64" s="14" t="s">
        <v>237</v>
      </c>
      <c r="E64" s="15" t="s">
        <v>246</v>
      </c>
      <c r="F64" s="16" t="s">
        <v>243</v>
      </c>
      <c r="G64" s="17">
        <v>45890</v>
      </c>
      <c r="H64" s="18" t="s">
        <v>247</v>
      </c>
      <c r="I64" s="19">
        <v>1747.71</v>
      </c>
      <c r="J64" s="20">
        <v>45894</v>
      </c>
      <c r="K64" s="14" t="s">
        <v>20</v>
      </c>
      <c r="L64" s="19">
        <v>1747.71</v>
      </c>
      <c r="M64" s="23" t="s">
        <v>245</v>
      </c>
      <c r="N64" s="2"/>
    </row>
    <row r="65" spans="1:14" s="21" customFormat="1" ht="105">
      <c r="A65" s="11" t="s">
        <v>15</v>
      </c>
      <c r="B65" s="12">
        <v>59</v>
      </c>
      <c r="C65" s="13">
        <v>5926726000173</v>
      </c>
      <c r="D65" s="14" t="s">
        <v>248</v>
      </c>
      <c r="E65" s="15" t="s">
        <v>249</v>
      </c>
      <c r="F65" s="16" t="s">
        <v>250</v>
      </c>
      <c r="G65" s="17">
        <v>45890</v>
      </c>
      <c r="H65" s="18" t="s">
        <v>251</v>
      </c>
      <c r="I65" s="19">
        <v>11859.51</v>
      </c>
      <c r="J65" s="20">
        <v>45894</v>
      </c>
      <c r="K65" s="14" t="s">
        <v>20</v>
      </c>
      <c r="L65" s="19">
        <f>569.26+11290.25</f>
        <v>11859.51</v>
      </c>
      <c r="M65" s="23" t="s">
        <v>252</v>
      </c>
      <c r="N65" s="2"/>
    </row>
    <row r="66" spans="1:14" s="21" customFormat="1" ht="120">
      <c r="A66" s="11" t="s">
        <v>15</v>
      </c>
      <c r="B66" s="12">
        <v>60</v>
      </c>
      <c r="C66" s="13">
        <v>4824261000187</v>
      </c>
      <c r="D66" s="14" t="s">
        <v>253</v>
      </c>
      <c r="E66" s="15" t="s">
        <v>254</v>
      </c>
      <c r="F66" s="16" t="s">
        <v>255</v>
      </c>
      <c r="G66" s="17">
        <v>45890</v>
      </c>
      <c r="H66" s="18" t="s">
        <v>256</v>
      </c>
      <c r="I66" s="19">
        <v>9000</v>
      </c>
      <c r="J66" s="20">
        <v>45894</v>
      </c>
      <c r="K66" s="14" t="s">
        <v>20</v>
      </c>
      <c r="L66" s="19">
        <f>450+8550</f>
        <v>9000</v>
      </c>
      <c r="M66" s="23" t="s">
        <v>257</v>
      </c>
      <c r="N66" s="2"/>
    </row>
    <row r="67" spans="1:14" s="21" customFormat="1" ht="120">
      <c r="A67" s="11" t="s">
        <v>15</v>
      </c>
      <c r="B67" s="12">
        <v>61</v>
      </c>
      <c r="C67" s="13">
        <v>27441006000150</v>
      </c>
      <c r="D67" s="14" t="s">
        <v>258</v>
      </c>
      <c r="E67" s="15" t="s">
        <v>259</v>
      </c>
      <c r="F67" s="16" t="s">
        <v>260</v>
      </c>
      <c r="G67" s="17">
        <v>45890</v>
      </c>
      <c r="H67" s="18" t="s">
        <v>261</v>
      </c>
      <c r="I67" s="19">
        <v>3900</v>
      </c>
      <c r="J67" s="20">
        <v>45894</v>
      </c>
      <c r="K67" s="14" t="s">
        <v>20</v>
      </c>
      <c r="L67" s="19">
        <v>3900</v>
      </c>
      <c r="M67" s="18" t="s">
        <v>262</v>
      </c>
      <c r="N67" s="2"/>
    </row>
    <row r="68" spans="1:14" s="21" customFormat="1" ht="105">
      <c r="A68" s="11" t="s">
        <v>15</v>
      </c>
      <c r="B68" s="12">
        <v>62</v>
      </c>
      <c r="C68" s="12">
        <v>18422603000147</v>
      </c>
      <c r="D68" s="14" t="s">
        <v>263</v>
      </c>
      <c r="E68" s="22" t="s">
        <v>264</v>
      </c>
      <c r="F68" s="16" t="s">
        <v>265</v>
      </c>
      <c r="G68" s="17">
        <v>45890</v>
      </c>
      <c r="H68" s="18" t="s">
        <v>266</v>
      </c>
      <c r="I68" s="19">
        <v>6200</v>
      </c>
      <c r="J68" s="20">
        <v>45894</v>
      </c>
      <c r="K68" s="14" t="s">
        <v>20</v>
      </c>
      <c r="L68" s="19">
        <f>297.6+5902.4</f>
        <v>6200</v>
      </c>
      <c r="M68" s="18" t="s">
        <v>267</v>
      </c>
      <c r="N68" s="2"/>
    </row>
    <row r="69" spans="1:14" s="21" customFormat="1" ht="165">
      <c r="A69" s="11" t="s">
        <v>15</v>
      </c>
      <c r="B69" s="12">
        <v>63</v>
      </c>
      <c r="C69" s="12">
        <v>8804362000147</v>
      </c>
      <c r="D69" s="14" t="s">
        <v>229</v>
      </c>
      <c r="E69" s="15" t="s">
        <v>268</v>
      </c>
      <c r="F69" s="16" t="s">
        <v>269</v>
      </c>
      <c r="G69" s="17">
        <v>45891</v>
      </c>
      <c r="H69" s="18" t="s">
        <v>270</v>
      </c>
      <c r="I69" s="19">
        <v>3850</v>
      </c>
      <c r="J69" s="20">
        <v>45894</v>
      </c>
      <c r="K69" s="14" t="s">
        <v>20</v>
      </c>
      <c r="L69" s="19">
        <f>184.8+3665.2</f>
        <v>3850</v>
      </c>
      <c r="M69" s="18" t="s">
        <v>271</v>
      </c>
      <c r="N69" s="2"/>
    </row>
    <row r="70" spans="1:14" s="21" customFormat="1" ht="165">
      <c r="A70" s="11" t="s">
        <v>15</v>
      </c>
      <c r="B70" s="12">
        <v>64</v>
      </c>
      <c r="C70" s="12">
        <v>8804362000147</v>
      </c>
      <c r="D70" s="14" t="s">
        <v>229</v>
      </c>
      <c r="E70" s="15" t="s">
        <v>272</v>
      </c>
      <c r="F70" s="16" t="s">
        <v>273</v>
      </c>
      <c r="G70" s="17">
        <v>45891</v>
      </c>
      <c r="H70" s="18" t="s">
        <v>274</v>
      </c>
      <c r="I70" s="19">
        <v>69455.5</v>
      </c>
      <c r="J70" s="20">
        <v>45894</v>
      </c>
      <c r="K70" s="14" t="s">
        <v>20</v>
      </c>
      <c r="L70" s="19">
        <f>3333.86+66121.64</f>
        <v>69455.5</v>
      </c>
      <c r="M70" s="23" t="s">
        <v>271</v>
      </c>
      <c r="N70" s="2"/>
    </row>
    <row r="71" spans="1:14" s="21" customFormat="1" ht="195">
      <c r="A71" s="11" t="s">
        <v>15</v>
      </c>
      <c r="B71" s="12">
        <v>65</v>
      </c>
      <c r="C71" s="12">
        <v>18876112000176</v>
      </c>
      <c r="D71" s="14" t="s">
        <v>275</v>
      </c>
      <c r="E71" s="15" t="s">
        <v>276</v>
      </c>
      <c r="F71" s="16" t="s">
        <v>277</v>
      </c>
      <c r="G71" s="17">
        <v>45891</v>
      </c>
      <c r="H71" s="18" t="s">
        <v>278</v>
      </c>
      <c r="I71" s="19">
        <v>2418.7600000000002</v>
      </c>
      <c r="J71" s="20">
        <v>45894</v>
      </c>
      <c r="K71" s="14" t="s">
        <v>20</v>
      </c>
      <c r="L71" s="19">
        <v>2418.7600000000002</v>
      </c>
      <c r="M71" s="23" t="s">
        <v>279</v>
      </c>
      <c r="N71" s="2"/>
    </row>
    <row r="72" spans="1:14" s="21" customFormat="1" ht="150">
      <c r="A72" s="11" t="s">
        <v>15</v>
      </c>
      <c r="B72" s="12">
        <v>66</v>
      </c>
      <c r="C72" s="13">
        <v>16755513000142</v>
      </c>
      <c r="D72" s="14" t="s">
        <v>280</v>
      </c>
      <c r="E72" s="25" t="s">
        <v>281</v>
      </c>
      <c r="F72" s="16" t="s">
        <v>282</v>
      </c>
      <c r="G72" s="17">
        <v>45891</v>
      </c>
      <c r="H72" s="18" t="s">
        <v>283</v>
      </c>
      <c r="I72" s="19">
        <v>9948.66</v>
      </c>
      <c r="J72" s="20">
        <v>45894</v>
      </c>
      <c r="K72" s="14" t="s">
        <v>20</v>
      </c>
      <c r="L72" s="19">
        <f>198.97+9749.69</f>
        <v>9948.66</v>
      </c>
      <c r="M72" s="23" t="s">
        <v>284</v>
      </c>
      <c r="N72" s="2"/>
    </row>
    <row r="73" spans="1:14" s="21" customFormat="1" ht="150">
      <c r="A73" s="11" t="s">
        <v>15</v>
      </c>
      <c r="B73" s="12">
        <v>67</v>
      </c>
      <c r="C73" s="12">
        <v>8804362000147</v>
      </c>
      <c r="D73" s="14" t="s">
        <v>229</v>
      </c>
      <c r="E73" s="15" t="s">
        <v>285</v>
      </c>
      <c r="F73" s="16" t="s">
        <v>286</v>
      </c>
      <c r="G73" s="17">
        <v>45891</v>
      </c>
      <c r="H73" s="18" t="s">
        <v>287</v>
      </c>
      <c r="I73" s="19">
        <v>70315</v>
      </c>
      <c r="J73" s="20">
        <v>45894</v>
      </c>
      <c r="K73" s="14" t="s">
        <v>20</v>
      </c>
      <c r="L73" s="19">
        <f>3375.12+66939.88</f>
        <v>70315</v>
      </c>
      <c r="M73" s="23" t="s">
        <v>288</v>
      </c>
      <c r="N73" s="2"/>
    </row>
    <row r="74" spans="1:14" s="21" customFormat="1" ht="150">
      <c r="A74" s="11" t="s">
        <v>15</v>
      </c>
      <c r="B74" s="12">
        <v>68</v>
      </c>
      <c r="C74" s="12">
        <v>8804362000147</v>
      </c>
      <c r="D74" s="14" t="s">
        <v>229</v>
      </c>
      <c r="E74" s="15" t="s">
        <v>289</v>
      </c>
      <c r="F74" s="16" t="s">
        <v>290</v>
      </c>
      <c r="G74" s="17">
        <v>45891</v>
      </c>
      <c r="H74" s="18" t="s">
        <v>291</v>
      </c>
      <c r="I74" s="19">
        <v>3850</v>
      </c>
      <c r="J74" s="20">
        <v>45894</v>
      </c>
      <c r="K74" s="14" t="s">
        <v>20</v>
      </c>
      <c r="L74" s="19">
        <f>184.8+3665.2</f>
        <v>3850</v>
      </c>
      <c r="M74" s="23" t="s">
        <v>288</v>
      </c>
      <c r="N74" s="2"/>
    </row>
    <row r="75" spans="1:14" s="21" customFormat="1" ht="165.75" customHeight="1">
      <c r="A75" s="11" t="s">
        <v>15</v>
      </c>
      <c r="B75" s="12">
        <v>69</v>
      </c>
      <c r="C75" s="13">
        <v>11699529000161</v>
      </c>
      <c r="D75" s="14" t="s">
        <v>56</v>
      </c>
      <c r="E75" s="25" t="s">
        <v>292</v>
      </c>
      <c r="F75" s="16" t="s">
        <v>293</v>
      </c>
      <c r="G75" s="17">
        <v>45897</v>
      </c>
      <c r="H75" s="18" t="s">
        <v>294</v>
      </c>
      <c r="I75" s="19">
        <v>920</v>
      </c>
      <c r="J75" s="20">
        <v>45898</v>
      </c>
      <c r="K75" s="14" t="s">
        <v>20</v>
      </c>
      <c r="L75" s="19">
        <v>920</v>
      </c>
      <c r="M75" s="23" t="s">
        <v>295</v>
      </c>
      <c r="N75" s="2"/>
    </row>
    <row r="76" spans="1:14" s="21" customFormat="1" ht="120">
      <c r="A76" s="11" t="s">
        <v>15</v>
      </c>
      <c r="B76" s="12">
        <v>70</v>
      </c>
      <c r="C76" s="13">
        <v>25125064000140</v>
      </c>
      <c r="D76" s="14" t="s">
        <v>296</v>
      </c>
      <c r="E76" s="15" t="s">
        <v>297</v>
      </c>
      <c r="F76" s="16" t="s">
        <v>298</v>
      </c>
      <c r="G76" s="17">
        <v>45897</v>
      </c>
      <c r="H76" s="18" t="s">
        <v>299</v>
      </c>
      <c r="I76" s="19">
        <v>5497.42</v>
      </c>
      <c r="J76" s="20">
        <v>45898</v>
      </c>
      <c r="K76" s="14" t="s">
        <v>20</v>
      </c>
      <c r="L76" s="19">
        <f>263.88+5233.54</f>
        <v>5497.42</v>
      </c>
      <c r="M76" s="23" t="s">
        <v>300</v>
      </c>
      <c r="N76" s="2"/>
    </row>
    <row r="77" spans="1:14" s="21" customFormat="1" ht="120">
      <c r="A77" s="11" t="s">
        <v>15</v>
      </c>
      <c r="B77" s="12">
        <v>71</v>
      </c>
      <c r="C77" s="13">
        <v>25125064000140</v>
      </c>
      <c r="D77" s="14" t="s">
        <v>296</v>
      </c>
      <c r="E77" s="15" t="s">
        <v>301</v>
      </c>
      <c r="F77" s="16" t="s">
        <v>302</v>
      </c>
      <c r="G77" s="17">
        <v>45897</v>
      </c>
      <c r="H77" s="18" t="s">
        <v>303</v>
      </c>
      <c r="I77" s="19">
        <v>6227.55</v>
      </c>
      <c r="J77" s="20">
        <v>45898</v>
      </c>
      <c r="K77" s="14" t="s">
        <v>20</v>
      </c>
      <c r="L77" s="19">
        <f>298.92+5928.63</f>
        <v>6227.55</v>
      </c>
      <c r="M77" s="18" t="s">
        <v>300</v>
      </c>
    </row>
    <row r="78" spans="1:14" s="21" customFormat="1" ht="120">
      <c r="A78" s="11" t="s">
        <v>15</v>
      </c>
      <c r="B78" s="12">
        <v>72</v>
      </c>
      <c r="C78" s="13">
        <v>25125064000140</v>
      </c>
      <c r="D78" s="14" t="s">
        <v>296</v>
      </c>
      <c r="E78" s="22" t="s">
        <v>304</v>
      </c>
      <c r="F78" s="16" t="s">
        <v>305</v>
      </c>
      <c r="G78" s="17">
        <v>45897</v>
      </c>
      <c r="H78" s="18" t="s">
        <v>306</v>
      </c>
      <c r="I78" s="19">
        <v>182.82</v>
      </c>
      <c r="J78" s="20">
        <v>45898</v>
      </c>
      <c r="K78" s="14" t="s">
        <v>20</v>
      </c>
      <c r="L78" s="19">
        <f>8.78+174.04</f>
        <v>182.82</v>
      </c>
      <c r="M78" s="18" t="s">
        <v>300</v>
      </c>
    </row>
    <row r="79" spans="1:14" s="21" customFormat="1" ht="150">
      <c r="A79" s="11" t="s">
        <v>15</v>
      </c>
      <c r="B79" s="12">
        <v>73</v>
      </c>
      <c r="C79" s="12">
        <v>22865751000103</v>
      </c>
      <c r="D79" s="14" t="s">
        <v>307</v>
      </c>
      <c r="E79" s="15" t="s">
        <v>308</v>
      </c>
      <c r="F79" s="16" t="s">
        <v>309</v>
      </c>
      <c r="G79" s="17">
        <v>45897</v>
      </c>
      <c r="H79" s="18" t="s">
        <v>310</v>
      </c>
      <c r="I79" s="19">
        <v>7214.78</v>
      </c>
      <c r="J79" s="20">
        <v>45898</v>
      </c>
      <c r="K79" s="14" t="s">
        <v>20</v>
      </c>
      <c r="L79" s="19">
        <v>7214.78</v>
      </c>
      <c r="M79" s="18" t="s">
        <v>311</v>
      </c>
    </row>
    <row r="80" spans="1:14" s="21" customFormat="1" ht="90">
      <c r="A80" s="11" t="s">
        <v>15</v>
      </c>
      <c r="B80" s="12">
        <v>74</v>
      </c>
      <c r="C80" s="12">
        <v>18422603000147</v>
      </c>
      <c r="D80" s="14" t="s">
        <v>263</v>
      </c>
      <c r="E80" s="15" t="s">
        <v>312</v>
      </c>
      <c r="F80" s="16" t="s">
        <v>313</v>
      </c>
      <c r="G80" s="17">
        <v>45897</v>
      </c>
      <c r="H80" s="18" t="s">
        <v>314</v>
      </c>
      <c r="I80" s="19">
        <v>6200</v>
      </c>
      <c r="J80" s="20">
        <v>45898</v>
      </c>
      <c r="K80" s="14" t="s">
        <v>20</v>
      </c>
      <c r="L80" s="19">
        <f>297.6+5902.4</f>
        <v>6200</v>
      </c>
      <c r="M80" s="18" t="s">
        <v>315</v>
      </c>
    </row>
    <row r="81" spans="1:13" s="21" customFormat="1" ht="105">
      <c r="A81" s="11" t="s">
        <v>15</v>
      </c>
      <c r="B81" s="12">
        <v>75</v>
      </c>
      <c r="C81" s="12">
        <v>7244008000223</v>
      </c>
      <c r="D81" s="14" t="s">
        <v>316</v>
      </c>
      <c r="E81" s="15" t="s">
        <v>317</v>
      </c>
      <c r="F81" s="16" t="s">
        <v>196</v>
      </c>
      <c r="G81" s="17">
        <v>45897</v>
      </c>
      <c r="H81" s="18" t="s">
        <v>318</v>
      </c>
      <c r="I81" s="19">
        <v>9000</v>
      </c>
      <c r="J81" s="20">
        <v>45898</v>
      </c>
      <c r="K81" s="14" t="s">
        <v>20</v>
      </c>
      <c r="L81" s="19">
        <f>432+8568</f>
        <v>9000</v>
      </c>
      <c r="M81" s="23" t="s">
        <v>319</v>
      </c>
    </row>
    <row r="82" spans="1:13" s="21" customFormat="1" ht="105">
      <c r="A82" s="11" t="s">
        <v>15</v>
      </c>
      <c r="B82" s="12">
        <v>76</v>
      </c>
      <c r="C82" s="12">
        <v>7244008000223</v>
      </c>
      <c r="D82" s="14" t="s">
        <v>316</v>
      </c>
      <c r="E82" s="15" t="s">
        <v>320</v>
      </c>
      <c r="F82" s="16" t="s">
        <v>321</v>
      </c>
      <c r="G82" s="17">
        <v>45897</v>
      </c>
      <c r="H82" s="18" t="s">
        <v>322</v>
      </c>
      <c r="I82" s="19">
        <v>4200</v>
      </c>
      <c r="J82" s="20">
        <v>45898</v>
      </c>
      <c r="K82" s="14" t="s">
        <v>20</v>
      </c>
      <c r="L82" s="19">
        <f>432+3768</f>
        <v>4200</v>
      </c>
      <c r="M82" s="23" t="s">
        <v>323</v>
      </c>
    </row>
    <row r="83" spans="1:13" s="21" customFormat="1" ht="105">
      <c r="A83" s="11" t="s">
        <v>15</v>
      </c>
      <c r="B83" s="12">
        <v>77</v>
      </c>
      <c r="C83" s="12">
        <v>7244008000223</v>
      </c>
      <c r="D83" s="14" t="s">
        <v>316</v>
      </c>
      <c r="E83" s="15" t="s">
        <v>324</v>
      </c>
      <c r="F83" s="16" t="s">
        <v>321</v>
      </c>
      <c r="G83" s="17">
        <v>45897</v>
      </c>
      <c r="H83" s="18" t="s">
        <v>325</v>
      </c>
      <c r="I83" s="19">
        <v>4800</v>
      </c>
      <c r="J83" s="20">
        <v>45898</v>
      </c>
      <c r="K83" s="14" t="s">
        <v>20</v>
      </c>
      <c r="L83" s="19">
        <v>4800</v>
      </c>
      <c r="M83" s="23" t="s">
        <v>323</v>
      </c>
    </row>
    <row r="84" spans="1:13" s="21" customFormat="1" ht="105">
      <c r="A84" s="11" t="s">
        <v>15</v>
      </c>
      <c r="B84" s="12">
        <v>78</v>
      </c>
      <c r="C84" s="12">
        <v>4320180000140</v>
      </c>
      <c r="D84" s="14" t="s">
        <v>65</v>
      </c>
      <c r="E84" s="15" t="s">
        <v>326</v>
      </c>
      <c r="F84" s="16" t="s">
        <v>327</v>
      </c>
      <c r="G84" s="17">
        <v>45897</v>
      </c>
      <c r="H84" s="18" t="s">
        <v>328</v>
      </c>
      <c r="I84" s="19">
        <v>127</v>
      </c>
      <c r="J84" s="20">
        <v>45898</v>
      </c>
      <c r="K84" s="14" t="s">
        <v>20</v>
      </c>
      <c r="L84" s="19">
        <v>127</v>
      </c>
      <c r="M84" s="23" t="s">
        <v>329</v>
      </c>
    </row>
    <row r="85" spans="1:13" s="21" customFormat="1" ht="75">
      <c r="A85" s="11" t="s">
        <v>15</v>
      </c>
      <c r="B85" s="12">
        <v>79</v>
      </c>
      <c r="C85" s="13">
        <v>35486862000150</v>
      </c>
      <c r="D85" s="14" t="s">
        <v>330</v>
      </c>
      <c r="E85" s="15" t="s">
        <v>331</v>
      </c>
      <c r="F85" s="16" t="s">
        <v>332</v>
      </c>
      <c r="G85" s="17">
        <v>45897</v>
      </c>
      <c r="H85" s="18" t="s">
        <v>333</v>
      </c>
      <c r="I85" s="19">
        <v>1231.99</v>
      </c>
      <c r="J85" s="20">
        <v>45898</v>
      </c>
      <c r="K85" s="14" t="s">
        <v>20</v>
      </c>
      <c r="L85" s="19">
        <f>59.13+92.4+1080.46</f>
        <v>1231.99</v>
      </c>
      <c r="M85" s="23" t="s">
        <v>334</v>
      </c>
    </row>
    <row r="86" spans="1:13" s="21" customFormat="1" ht="75.75" customHeight="1">
      <c r="A86" s="11" t="s">
        <v>15</v>
      </c>
      <c r="B86" s="12">
        <v>80</v>
      </c>
      <c r="C86" s="13">
        <v>52997838000103</v>
      </c>
      <c r="D86" s="14" t="s">
        <v>335</v>
      </c>
      <c r="E86" s="15" t="s">
        <v>336</v>
      </c>
      <c r="F86" s="16" t="s">
        <v>337</v>
      </c>
      <c r="G86" s="17">
        <v>45897</v>
      </c>
      <c r="H86" s="18" t="s">
        <v>338</v>
      </c>
      <c r="I86" s="19">
        <v>1316.72</v>
      </c>
      <c r="J86" s="20">
        <v>45898</v>
      </c>
      <c r="K86" s="14" t="s">
        <v>20</v>
      </c>
      <c r="L86" s="19">
        <v>1316.72</v>
      </c>
      <c r="M86" s="23" t="s">
        <v>339</v>
      </c>
    </row>
    <row r="87" spans="1:13" s="21" customFormat="1" ht="150">
      <c r="A87" s="11" t="s">
        <v>15</v>
      </c>
      <c r="B87" s="12">
        <v>81</v>
      </c>
      <c r="C87" s="13">
        <v>8804362000147</v>
      </c>
      <c r="D87" s="14" t="s">
        <v>229</v>
      </c>
      <c r="E87" s="15" t="s">
        <v>340</v>
      </c>
      <c r="F87" s="16" t="s">
        <v>341</v>
      </c>
      <c r="G87" s="17">
        <v>45897</v>
      </c>
      <c r="H87" s="18" t="s">
        <v>342</v>
      </c>
      <c r="I87" s="19">
        <v>70315</v>
      </c>
      <c r="J87" s="20">
        <v>45898</v>
      </c>
      <c r="K87" s="14" t="s">
        <v>20</v>
      </c>
      <c r="L87" s="19">
        <f>3375.12+66939.88</f>
        <v>70315</v>
      </c>
      <c r="M87" s="23" t="s">
        <v>343</v>
      </c>
    </row>
    <row r="88" spans="1:13" s="21" customFormat="1" ht="150">
      <c r="A88" s="11" t="s">
        <v>15</v>
      </c>
      <c r="B88" s="12">
        <v>82</v>
      </c>
      <c r="C88" s="13">
        <v>8804362000147</v>
      </c>
      <c r="D88" s="14" t="s">
        <v>229</v>
      </c>
      <c r="E88" s="15" t="s">
        <v>344</v>
      </c>
      <c r="F88" s="16" t="s">
        <v>345</v>
      </c>
      <c r="G88" s="17">
        <v>45897</v>
      </c>
      <c r="H88" s="18" t="s">
        <v>346</v>
      </c>
      <c r="I88" s="19">
        <v>3850</v>
      </c>
      <c r="J88" s="20">
        <v>45898</v>
      </c>
      <c r="K88" s="14" t="s">
        <v>20</v>
      </c>
      <c r="L88" s="19">
        <f>184.8+3665.2</f>
        <v>3850</v>
      </c>
      <c r="M88" s="23" t="s">
        <v>343</v>
      </c>
    </row>
    <row r="89" spans="1:13" s="21" customFormat="1" ht="120">
      <c r="A89" s="11" t="s">
        <v>15</v>
      </c>
      <c r="B89" s="12">
        <v>83</v>
      </c>
      <c r="C89" s="13">
        <v>4406195000125</v>
      </c>
      <c r="D89" s="14" t="s">
        <v>193</v>
      </c>
      <c r="E89" s="15" t="s">
        <v>347</v>
      </c>
      <c r="F89" s="16" t="s">
        <v>348</v>
      </c>
      <c r="G89" s="17">
        <v>45897</v>
      </c>
      <c r="H89" s="18" t="s">
        <v>349</v>
      </c>
      <c r="I89" s="19">
        <v>105.72</v>
      </c>
      <c r="J89" s="20">
        <v>45898</v>
      </c>
      <c r="K89" s="14" t="s">
        <v>20</v>
      </c>
      <c r="L89" s="19">
        <f>5.07+100.65</f>
        <v>105.72</v>
      </c>
      <c r="M89" s="23" t="s">
        <v>350</v>
      </c>
    </row>
    <row r="90" spans="1:13" s="21" customFormat="1" ht="120">
      <c r="A90" s="11" t="s">
        <v>15</v>
      </c>
      <c r="B90" s="12">
        <v>84</v>
      </c>
      <c r="C90" s="13">
        <v>4406195000125</v>
      </c>
      <c r="D90" s="14" t="s">
        <v>193</v>
      </c>
      <c r="E90" s="15" t="s">
        <v>351</v>
      </c>
      <c r="F90" s="16" t="s">
        <v>352</v>
      </c>
      <c r="G90" s="17">
        <v>45897</v>
      </c>
      <c r="H90" s="18" t="s">
        <v>353</v>
      </c>
      <c r="I90" s="19">
        <v>117.6</v>
      </c>
      <c r="J90" s="20">
        <v>45898</v>
      </c>
      <c r="K90" s="14" t="s">
        <v>20</v>
      </c>
      <c r="L90" s="19">
        <f>5.64+111.96</f>
        <v>117.6</v>
      </c>
      <c r="M90" s="23" t="s">
        <v>350</v>
      </c>
    </row>
    <row r="91" spans="1:13" s="21" customFormat="1" ht="120">
      <c r="A91" s="11" t="s">
        <v>15</v>
      </c>
      <c r="B91" s="12">
        <v>85</v>
      </c>
      <c r="C91" s="13">
        <v>4406195000125</v>
      </c>
      <c r="D91" s="14" t="s">
        <v>193</v>
      </c>
      <c r="E91" s="15" t="s">
        <v>354</v>
      </c>
      <c r="F91" s="16" t="s">
        <v>355</v>
      </c>
      <c r="G91" s="17">
        <v>45897</v>
      </c>
      <c r="H91" s="18" t="s">
        <v>356</v>
      </c>
      <c r="I91" s="19">
        <v>319.5</v>
      </c>
      <c r="J91" s="20">
        <v>45898</v>
      </c>
      <c r="K91" s="14" t="s">
        <v>20</v>
      </c>
      <c r="L91" s="19">
        <f>15.34+304.16</f>
        <v>319.5</v>
      </c>
      <c r="M91" s="23" t="s">
        <v>350</v>
      </c>
    </row>
    <row r="92" spans="1:13" s="21" customFormat="1" ht="105.75" customHeight="1">
      <c r="A92" s="11" t="s">
        <v>15</v>
      </c>
      <c r="B92" s="12">
        <v>86</v>
      </c>
      <c r="C92" s="13">
        <v>4406195000125</v>
      </c>
      <c r="D92" s="14" t="s">
        <v>193</v>
      </c>
      <c r="E92" s="15" t="s">
        <v>357</v>
      </c>
      <c r="F92" s="16" t="s">
        <v>358</v>
      </c>
      <c r="G92" s="17">
        <v>45897</v>
      </c>
      <c r="H92" s="18" t="s">
        <v>359</v>
      </c>
      <c r="I92" s="19">
        <v>378.86</v>
      </c>
      <c r="J92" s="20">
        <v>45898</v>
      </c>
      <c r="K92" s="14" t="s">
        <v>20</v>
      </c>
      <c r="L92" s="19">
        <f>18.19+360.67</f>
        <v>378.86</v>
      </c>
      <c r="M92" s="23" t="s">
        <v>350</v>
      </c>
    </row>
    <row r="93" spans="1:13" s="21" customFormat="1" ht="120">
      <c r="A93" s="11" t="s">
        <v>15</v>
      </c>
      <c r="B93" s="12">
        <v>87</v>
      </c>
      <c r="C93" s="13">
        <v>4406195000125</v>
      </c>
      <c r="D93" s="14" t="s">
        <v>193</v>
      </c>
      <c r="E93" s="15" t="s">
        <v>360</v>
      </c>
      <c r="F93" s="16" t="s">
        <v>361</v>
      </c>
      <c r="G93" s="17">
        <v>45897</v>
      </c>
      <c r="H93" s="18" t="s">
        <v>362</v>
      </c>
      <c r="I93" s="19">
        <v>200.75</v>
      </c>
      <c r="J93" s="20">
        <v>45898</v>
      </c>
      <c r="K93" s="14" t="s">
        <v>20</v>
      </c>
      <c r="L93" s="19">
        <f>9.64+191.11</f>
        <v>200.75</v>
      </c>
      <c r="M93" s="23" t="s">
        <v>350</v>
      </c>
    </row>
    <row r="94" spans="1:13" s="21" customFormat="1" ht="120">
      <c r="A94" s="11" t="s">
        <v>15</v>
      </c>
      <c r="B94" s="12">
        <v>88</v>
      </c>
      <c r="C94" s="13">
        <v>26722189000110</v>
      </c>
      <c r="D94" s="14" t="s">
        <v>363</v>
      </c>
      <c r="E94" s="15" t="s">
        <v>364</v>
      </c>
      <c r="F94" s="16" t="s">
        <v>365</v>
      </c>
      <c r="G94" s="17">
        <v>45898</v>
      </c>
      <c r="H94" s="18" t="s">
        <v>366</v>
      </c>
      <c r="I94" s="19">
        <v>44345.760000000002</v>
      </c>
      <c r="J94" s="20">
        <v>45898</v>
      </c>
      <c r="K94" s="14" t="s">
        <v>20</v>
      </c>
      <c r="L94" s="19">
        <f>583.18+149.78+2578.34+61.27+36.93+1.12+3.46+9.62+7.18+3.87+2.25+1.24+40907.52</f>
        <v>44345.759999999995</v>
      </c>
      <c r="M94" s="23" t="s">
        <v>367</v>
      </c>
    </row>
    <row r="95" spans="1:13" s="21" customFormat="1" ht="120">
      <c r="A95" s="11" t="s">
        <v>15</v>
      </c>
      <c r="B95" s="12">
        <v>89</v>
      </c>
      <c r="C95" s="13">
        <v>26722189000110</v>
      </c>
      <c r="D95" s="14" t="s">
        <v>363</v>
      </c>
      <c r="E95" s="15" t="s">
        <v>368</v>
      </c>
      <c r="F95" s="16" t="s">
        <v>365</v>
      </c>
      <c r="G95" s="17">
        <v>45898</v>
      </c>
      <c r="H95" s="18" t="s">
        <v>369</v>
      </c>
      <c r="I95" s="19">
        <v>77766.8</v>
      </c>
      <c r="J95" s="20">
        <v>45898</v>
      </c>
      <c r="K95" s="14" t="s">
        <v>20</v>
      </c>
      <c r="L95" s="19">
        <v>77766.8</v>
      </c>
      <c r="M95" s="23" t="s">
        <v>367</v>
      </c>
    </row>
    <row r="96" spans="1:13" ht="15" customHeight="1">
      <c r="A96" s="28" t="s">
        <v>370</v>
      </c>
      <c r="B96" s="28"/>
      <c r="C96" s="28"/>
      <c r="D96" s="4"/>
      <c r="K96" s="29"/>
    </row>
    <row r="97" spans="1:4" ht="15" customHeight="1">
      <c r="A97" s="30" t="str">
        <f>[1]Bens!A32</f>
        <v>Data da última atualização: 04/09/2025</v>
      </c>
      <c r="B97" s="31"/>
      <c r="C97" s="4"/>
      <c r="D97" s="1"/>
    </row>
    <row r="98" spans="1:4" ht="15" customHeight="1">
      <c r="A98" s="32" t="s">
        <v>371</v>
      </c>
      <c r="B98" s="32"/>
      <c r="C98" s="32"/>
      <c r="D98" s="32"/>
    </row>
    <row r="99" spans="1:4" ht="15" customHeight="1">
      <c r="A99" s="32" t="s">
        <v>372</v>
      </c>
      <c r="B99" s="32"/>
      <c r="C99" s="32"/>
      <c r="D99" s="32"/>
    </row>
    <row r="100" spans="1:4" ht="15" customHeight="1">
      <c r="A100" s="33" t="s">
        <v>373</v>
      </c>
      <c r="B100" s="33"/>
      <c r="C100" s="33"/>
      <c r="D100" s="1"/>
    </row>
    <row r="101" spans="1:4" ht="15" customHeight="1"/>
    <row r="102" spans="1:4" ht="15" customHeight="1"/>
    <row r="103" spans="1:4" ht="15" customHeight="1"/>
    <row r="104" spans="1:4" ht="15" customHeight="1"/>
    <row r="105" spans="1:4" ht="15" customHeight="1"/>
    <row r="106" spans="1:4" ht="15" customHeight="1"/>
    <row r="107" spans="1:4" ht="15" customHeight="1"/>
    <row r="108" spans="1:4" ht="15" customHeight="1"/>
    <row r="109" spans="1:4" ht="15" customHeight="1"/>
    <row r="110" spans="1:4" ht="15" customHeight="1"/>
    <row r="111" spans="1:4" ht="15" customHeight="1"/>
    <row r="112" spans="1: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48.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</sheetData>
  <mergeCells count="5">
    <mergeCell ref="A2:M2"/>
    <mergeCell ref="A3:E3"/>
    <mergeCell ref="A5:L5"/>
    <mergeCell ref="A98:D98"/>
    <mergeCell ref="A99:D99"/>
  </mergeCells>
  <conditionalFormatting sqref="C7:C95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8" r:id="rId1" xr:uid="{EE28DF18-ECF0-4E4B-AC23-D3AC41181232}"/>
    <hyperlink ref="F9" r:id="rId2" xr:uid="{E9027DA6-9680-4C96-B34D-ECD50DB47FB4}"/>
    <hyperlink ref="F10" r:id="rId3" xr:uid="{65A86173-A436-49C8-BC2D-C86BB2DB3626}"/>
    <hyperlink ref="F11" r:id="rId4" xr:uid="{065974B4-2BE5-4DF9-B4BE-EB6228DA7749}"/>
    <hyperlink ref="F12" r:id="rId5" xr:uid="{A44D22BD-4501-4BC5-8221-3863B3ABD0A6}"/>
    <hyperlink ref="F13" r:id="rId6" xr:uid="{FD7B4A9A-FFC5-4C08-9A69-9EC1DCD85C11}"/>
    <hyperlink ref="F14" r:id="rId7" xr:uid="{F9ED8CE8-B57A-46DF-B846-FF9ACB088E4C}"/>
    <hyperlink ref="F15" r:id="rId8" xr:uid="{C4D465DD-A02D-436E-B2E1-55849AB94B59}"/>
    <hyperlink ref="F16" r:id="rId9" xr:uid="{C589B41D-0C5B-4DC8-AF07-C9626D30A730}"/>
    <hyperlink ref="F17" r:id="rId10" xr:uid="{9392E050-4E67-4DA5-B3FF-CBB316F9345A}"/>
    <hyperlink ref="F18" r:id="rId11" xr:uid="{7767887B-2EFE-4F4C-83BE-1B521CAB80FB}"/>
    <hyperlink ref="F7" r:id="rId12" xr:uid="{39DEBBDF-A498-4DAF-A900-73D9A13D6FE0}"/>
    <hyperlink ref="F19" r:id="rId13" xr:uid="{9BE2D5AD-B211-4580-960C-BB7A5DF7FAB8}"/>
    <hyperlink ref="F20" r:id="rId14" xr:uid="{1070F3F2-7ED9-4AF5-9661-1796C2A916E1}"/>
    <hyperlink ref="F21" r:id="rId15" xr:uid="{4D54DAD7-DDFF-473B-B988-807DE6EB6921}"/>
    <hyperlink ref="F22" r:id="rId16" xr:uid="{3ABA4417-4777-4DA9-B19F-8EFD2AE5551B}"/>
    <hyperlink ref="F23" r:id="rId17" xr:uid="{54472481-B702-43F6-AEA2-AC8995EFDDD3}"/>
    <hyperlink ref="F24" r:id="rId18" xr:uid="{90603BF9-3B11-4FD1-9CF4-BDC2E5504846}"/>
    <hyperlink ref="F25" r:id="rId19" xr:uid="{202CE89E-2D57-4FB0-B32E-74E6BAF3F3DA}"/>
    <hyperlink ref="F26" r:id="rId20" xr:uid="{F977FEC6-FEAE-4298-8DD2-D53F321F6A85}"/>
    <hyperlink ref="F27" r:id="rId21" xr:uid="{64CCD7E5-2377-4097-92DE-65556A19AD10}"/>
    <hyperlink ref="F28" r:id="rId22" xr:uid="{B3779869-A451-4530-A5ED-0E80BBC6845F}"/>
    <hyperlink ref="F29" r:id="rId23" xr:uid="{56AD9C25-3423-4C04-B924-F55904B46883}"/>
    <hyperlink ref="F30" r:id="rId24" xr:uid="{17B6CD2F-A0D5-486A-BE31-807DC1DA80C0}"/>
    <hyperlink ref="F31" r:id="rId25" xr:uid="{EE0E1F7B-22E5-494D-9870-F1ED388E2C27}"/>
    <hyperlink ref="F32" r:id="rId26" xr:uid="{40F26DB9-2907-462A-B483-7586D1DFBD18}"/>
    <hyperlink ref="F33" r:id="rId27" xr:uid="{6D045A66-2372-49B2-BAD9-ABC64E9CF16E}"/>
    <hyperlink ref="F34" r:id="rId28" xr:uid="{0B7B50D6-F74A-47FB-9CC0-435DF25B074C}"/>
    <hyperlink ref="F35" r:id="rId29" xr:uid="{143C9C30-D646-45E2-B3C8-7741F5D234C7}"/>
    <hyperlink ref="F36" r:id="rId30" xr:uid="{991B8693-9C5E-418F-9C1B-5FEE82833E95}"/>
    <hyperlink ref="F37" r:id="rId31" xr:uid="{B44AB803-5135-4D99-911D-1C70A80356AC}"/>
    <hyperlink ref="F38" r:id="rId32" xr:uid="{80CB24A0-4B01-448F-897F-09DCCC6FF6D5}"/>
    <hyperlink ref="F39" r:id="rId33" xr:uid="{15128F2B-BFA4-4F2C-A2D5-58DB3A9E7F65}"/>
    <hyperlink ref="F40" r:id="rId34" xr:uid="{8F12143B-979A-434F-A3F1-14AD4DE04D7C}"/>
    <hyperlink ref="F41" r:id="rId35" xr:uid="{B9BA01EF-C2C8-43B3-A493-3A10DBCAFD7A}"/>
    <hyperlink ref="F42" r:id="rId36" xr:uid="{9E716FCB-75E1-4ADC-B37D-7D9ED346E629}"/>
    <hyperlink ref="F43" r:id="rId37" xr:uid="{9940FA81-2777-4EC9-AAAC-EDB89A8B8948}"/>
    <hyperlink ref="F44" r:id="rId38" xr:uid="{555F4159-7028-4358-BA1B-30B9FDFFAB58}"/>
    <hyperlink ref="F45" r:id="rId39" xr:uid="{7C19A9B1-AC6C-48AE-9314-09C29AD51515}"/>
    <hyperlink ref="F46" r:id="rId40" xr:uid="{76B37AB1-566E-4D29-96F9-D897C68C75DF}"/>
    <hyperlink ref="F47" r:id="rId41" xr:uid="{8DD9CA49-A44F-49E5-9144-4EDD6F8D49FB}"/>
    <hyperlink ref="F48" r:id="rId42" xr:uid="{5226BF43-34D4-4609-80B6-10FBA47C0440}"/>
    <hyperlink ref="F49" r:id="rId43" xr:uid="{EECD93E5-98AA-49CF-81D8-881123A810C4}"/>
    <hyperlink ref="F50" r:id="rId44" xr:uid="{9F0D715E-7A8C-4F39-9F3F-49ACF9AB7603}"/>
    <hyperlink ref="F51" r:id="rId45" xr:uid="{88B1E3E4-5576-4334-B87B-B48AC89809E2}"/>
    <hyperlink ref="F52" r:id="rId46" xr:uid="{197F2A6B-78C9-457F-ACED-75BA26A24B7E}"/>
    <hyperlink ref="F53" r:id="rId47" xr:uid="{5C2444A8-759F-47EF-8618-9725F4586186}"/>
    <hyperlink ref="F54" r:id="rId48" xr:uid="{0B767DFD-7DF6-4ADC-80CC-42B62C58D42E}"/>
    <hyperlink ref="F55" r:id="rId49" xr:uid="{A573A3DC-0AD4-438F-8D86-01382EAB4C11}"/>
    <hyperlink ref="F56" r:id="rId50" xr:uid="{7C3A246B-DDFA-4CB5-AD78-4657241C9545}"/>
    <hyperlink ref="F57" r:id="rId51" xr:uid="{8A36C97D-DAD4-4D3C-A39F-EEFEB7F23350}"/>
    <hyperlink ref="F58" r:id="rId52" xr:uid="{2D01E324-DFC1-48FE-9935-500B154D65F1}"/>
    <hyperlink ref="F59" r:id="rId53" xr:uid="{1A5A748F-7FFC-4DC2-B408-406506173302}"/>
    <hyperlink ref="F60" r:id="rId54" xr:uid="{817FBFCD-67D5-4E39-A757-AC18B3151F78}"/>
    <hyperlink ref="F61" r:id="rId55" xr:uid="{60194831-6C03-4349-AE08-A455AD77B2DD}"/>
    <hyperlink ref="F62" r:id="rId56" xr:uid="{34F51759-FBE1-43DF-AC1C-52A4F17E2DA1}"/>
    <hyperlink ref="F63" r:id="rId57" xr:uid="{E17AFA52-9372-4DCF-BFBF-C7A060C5FED2}"/>
    <hyperlink ref="F64" r:id="rId58" xr:uid="{4AF25CBA-0698-46EE-A1AC-2AAF14892B04}"/>
    <hyperlink ref="F66" r:id="rId59" xr:uid="{8E1AF66D-FEF6-4772-8013-85ADA17A4612}"/>
    <hyperlink ref="F67" r:id="rId60" xr:uid="{83F518E0-A4A5-49FA-9DAF-2DDD4719E710}"/>
    <hyperlink ref="F68" r:id="rId61" xr:uid="{7E7A2DAE-56B0-45AE-91A4-4A840CDD254F}"/>
    <hyperlink ref="F69" r:id="rId62" xr:uid="{6E3D7A9B-E433-489F-88A4-8E8992DB2E30}"/>
    <hyperlink ref="F70" r:id="rId63" xr:uid="{D462E90A-CC86-454C-A931-0369542826CB}"/>
    <hyperlink ref="F71" r:id="rId64" xr:uid="{2C4F8512-BDEA-4C39-B191-B489891D248F}"/>
    <hyperlink ref="F72" r:id="rId65" xr:uid="{0325C6E4-BB41-4D64-AFE4-8B699DE2AD0C}"/>
    <hyperlink ref="F73" r:id="rId66" xr:uid="{300F4981-5F87-4351-AF98-D66EE8DE3FAB}"/>
    <hyperlink ref="F74" r:id="rId67" xr:uid="{A24D0C6A-2D80-452E-AA6A-0633F112E789}"/>
    <hyperlink ref="F75" r:id="rId68" xr:uid="{4CF67C23-D4B9-400D-B30B-8D9B93FE4A67}"/>
    <hyperlink ref="F76" r:id="rId69" xr:uid="{2A76122B-62F2-4020-8A3D-9570E4DD3E36}"/>
    <hyperlink ref="F77" r:id="rId70" xr:uid="{53A8E3AD-A824-46E5-825F-00A1A2D31A1E}"/>
    <hyperlink ref="F78" r:id="rId71" xr:uid="{179ABCED-776C-42B1-BC73-9497B33B53D3}"/>
    <hyperlink ref="F79" r:id="rId72" xr:uid="{68EA8342-B81A-4EB2-B76D-6F2D46A51904}"/>
    <hyperlink ref="F80" r:id="rId73" xr:uid="{1E1A0D37-5049-4E52-B46B-3B247FD0C7E7}"/>
    <hyperlink ref="F81" r:id="rId74" xr:uid="{7C17EAEE-4C19-4D1D-A092-B0C4E09A7D14}"/>
    <hyperlink ref="F82" r:id="rId75" xr:uid="{4C210019-ECCE-49A1-AB8C-1ED0E8299093}"/>
    <hyperlink ref="F83" r:id="rId76" xr:uid="{229F05B5-EB8E-4826-8B55-8E00D2E0DDF3}"/>
    <hyperlink ref="F84" r:id="rId77" xr:uid="{EBF9BEC8-B505-4A72-95D1-8AD7057A41B8}"/>
    <hyperlink ref="F85" r:id="rId78" xr:uid="{7A394CF3-A15D-4A9A-85BB-C408FA490C71}"/>
    <hyperlink ref="F86" r:id="rId79" xr:uid="{B56CB867-7E54-422A-A880-7165567CF555}"/>
    <hyperlink ref="F87" r:id="rId80" xr:uid="{8F94FC18-5451-4C95-B104-24D8D46EFC80}"/>
    <hyperlink ref="F88" r:id="rId81" xr:uid="{3AFDCD8E-08AF-4EDB-A213-3C8D79B0E6D0}"/>
    <hyperlink ref="F89" r:id="rId82" xr:uid="{17A5D547-BE4B-44FF-A31A-7D3E8F827A35}"/>
    <hyperlink ref="F90" r:id="rId83" xr:uid="{3CA17E6E-9B60-42A6-8508-0C85C85165DE}"/>
    <hyperlink ref="F91" r:id="rId84" xr:uid="{B1D41C57-F27D-4469-84C8-DC478993F6CE}"/>
    <hyperlink ref="F92" r:id="rId85" xr:uid="{A8C2AA05-0D0F-4210-8B5F-200BD3A4F5B0}"/>
    <hyperlink ref="F93" r:id="rId86" xr:uid="{A9B83409-AF53-4F2D-8290-6842001E5ADD}"/>
    <hyperlink ref="F94" r:id="rId87" xr:uid="{5A4777E4-2BFE-4D53-A0A0-FEEC526162E6}"/>
    <hyperlink ref="F95" r:id="rId88" xr:uid="{5FBA410E-9AA7-41A2-BBD8-04B38EE5F688}"/>
    <hyperlink ref="F65" r:id="rId89" xr:uid="{C6C2623F-DC92-4408-B5AA-93997129FC47}"/>
    <hyperlink ref="E7" r:id="rId90" xr:uid="{C49DC31C-CB3E-49D8-8132-C9C6C9CC701D}"/>
    <hyperlink ref="E8" r:id="rId91" xr:uid="{0B4BF8CA-AD57-4A87-B696-76FCDC616533}"/>
    <hyperlink ref="E9" r:id="rId92" xr:uid="{028DB5ED-D30E-4875-86F7-3A5C56D42622}"/>
    <hyperlink ref="E10" r:id="rId93" xr:uid="{D3749DD7-EEFE-4408-B1AC-210A3FB64D5B}"/>
    <hyperlink ref="E11" r:id="rId94" xr:uid="{5E3E2311-3AF5-439D-A8F3-F11A28F6FAE5}"/>
    <hyperlink ref="E12" r:id="rId95" xr:uid="{EDC15353-EA02-4379-9215-72E347A0348C}"/>
    <hyperlink ref="E13" r:id="rId96" xr:uid="{031CDDBF-8D95-4D40-82F1-B7B37524B03B}"/>
    <hyperlink ref="E14" r:id="rId97" xr:uid="{F9E77F34-A683-431E-B6CC-C623C7EAE788}"/>
    <hyperlink ref="E15" r:id="rId98" xr:uid="{CE2C7CCD-EC2B-4CA6-8B9E-BCF5F06E81E3}"/>
    <hyperlink ref="E16" r:id="rId99" xr:uid="{1ECE5FB6-8402-4BB1-90CA-BD27AC53831F}"/>
    <hyperlink ref="E17" r:id="rId100" xr:uid="{30AA2224-C6F5-4925-8F79-0B798A02F1FD}"/>
    <hyperlink ref="E18" r:id="rId101" xr:uid="{C371668A-72A6-4D1E-AB07-C9BFCD93166F}"/>
    <hyperlink ref="E21" r:id="rId102" xr:uid="{575BBD96-7673-4B3D-B3F9-554AC60CAE9F}"/>
    <hyperlink ref="E51" r:id="rId103" xr:uid="{02BBC1CA-A2BC-49B1-A62D-CBD972238982}"/>
    <hyperlink ref="E52" r:id="rId104" xr:uid="{5A3BEA43-0A60-4CC7-AD91-424DAF4B09A7}"/>
    <hyperlink ref="E53" r:id="rId105" xr:uid="{681BC220-6D05-4EA5-8211-0A17FF7938C6}"/>
    <hyperlink ref="E54" r:id="rId106" xr:uid="{2A07304D-0AED-439F-814C-1229D98F8F98}"/>
    <hyperlink ref="E55" r:id="rId107" xr:uid="{FAB52B87-8BE8-4A82-9034-3E8F8391498A}"/>
    <hyperlink ref="E56" r:id="rId108" xr:uid="{C6D58EDE-CBF6-475C-AE82-AA88B0971D88}"/>
    <hyperlink ref="E84" r:id="rId109" xr:uid="{390889F0-E947-46BA-8030-F77022C3B534}"/>
    <hyperlink ref="E89" r:id="rId110" xr:uid="{8569155E-1DA8-4FE2-B7A6-ED77A7956D88}"/>
    <hyperlink ref="E90" r:id="rId111" xr:uid="{AF90609D-4D30-4F15-9BC3-6D75B7BBA572}"/>
    <hyperlink ref="E91" r:id="rId112" xr:uid="{A503BFBB-85AA-496A-B998-5794C2EEC14B}"/>
    <hyperlink ref="E92" r:id="rId113" xr:uid="{B9AAE06B-AF9D-4208-9D1C-5453EEA0F986}"/>
    <hyperlink ref="E93" r:id="rId114" xr:uid="{298113DF-8F58-4EA5-A43F-E3B7604544FD}"/>
    <hyperlink ref="E23" r:id="rId115" xr:uid="{412A1765-E5EC-4B60-929E-7A4198D179B8}"/>
    <hyperlink ref="E24" r:id="rId116" xr:uid="{46A6ABD0-ADBF-4E70-9924-61FFBD462DCA}"/>
    <hyperlink ref="E25" r:id="rId117" xr:uid="{D5C1CBF1-2015-4BCD-AD1C-DD52C3E885E9}"/>
    <hyperlink ref="E26" r:id="rId118" xr:uid="{5FC33424-9351-4055-917B-46BFDA26F7A0}"/>
    <hyperlink ref="E27" r:id="rId119" xr:uid="{F3B89ECC-8709-445D-B8D1-E94E36ECD446}"/>
    <hyperlink ref="E30" r:id="rId120" display="Liquidação da NE nº 2025NE0001210 - Ref. a prestação de serviço do sistema informatizado de registro e controle de ponto eletrônico, em ambiente web, para a Procuradoria-Geral de Justiça (CA 008/2025 - MP/PGJ - 1ºT.A.). NF-n° 73568, competência de JULHO/ 25 e demais documentos no SEI 2025.017069." xr:uid="{A8A07600-4075-4F79-A6F6-4144F869265A}"/>
    <hyperlink ref="E33" r:id="rId121" xr:uid="{CFA01F1B-996D-4012-8D42-906FFA763C65}"/>
    <hyperlink ref="E38" r:id="rId122" xr:uid="{2A7A6CAA-0D97-45D7-872D-424EA5B253CF}"/>
    <hyperlink ref="E39" r:id="rId123" xr:uid="{B5EB1B3C-0DDC-425A-AAF5-EE4735E9F69E}"/>
    <hyperlink ref="E40" r:id="rId124" xr:uid="{91A3595A-BAC6-40E1-A8D5-D1F6E6F01323}"/>
    <hyperlink ref="E41" r:id="rId125" xr:uid="{144EA04B-4AC7-47E9-9268-87DE5D28F45A}"/>
    <hyperlink ref="E42" r:id="rId126" xr:uid="{A85C0665-E59B-4709-81B8-D0E70A64BC5C}"/>
    <hyperlink ref="E43" r:id="rId127" xr:uid="{345D2453-D3D8-4F8F-9A15-2F1E1411F54F}"/>
    <hyperlink ref="E44" r:id="rId128" xr:uid="{BE46648C-7DF0-486A-BF8D-9ACCF44EAE6C}"/>
    <hyperlink ref="E45" r:id="rId129" xr:uid="{6ABC2741-EEAD-4DF9-965F-ECF3B0C74A28}"/>
    <hyperlink ref="E46" r:id="rId130" xr:uid="{56A180CF-F53C-4489-B7F1-6D34A740F35E}"/>
    <hyperlink ref="E47" r:id="rId131" xr:uid="{2EA83DDD-54B4-4ACC-B342-40CB5AC5414C}"/>
    <hyperlink ref="E49" r:id="rId132" xr:uid="{C22D946D-F432-482B-AFEC-302D47567B19}"/>
    <hyperlink ref="E58" r:id="rId133" xr:uid="{A2D3E41C-1E6F-482B-B3F7-C442035071DF}"/>
    <hyperlink ref="E59" r:id="rId134" xr:uid="{6D309EB4-D00B-4704-AD7A-A6CE0ACD5BC0}"/>
    <hyperlink ref="E63" r:id="rId135" xr:uid="{27109308-360F-47C3-8708-E944D0C1B51E}"/>
    <hyperlink ref="E64" r:id="rId136" xr:uid="{34B48F3A-9C90-4852-AF04-839DCEB4EA2D}"/>
    <hyperlink ref="E82" r:id="rId137" xr:uid="{227160E3-AA3E-4085-A9FB-D9FEB68319B2}"/>
    <hyperlink ref="E83" r:id="rId138" xr:uid="{16719748-D281-4C64-92C0-7CA3B715DFE6}"/>
    <hyperlink ref="E34" r:id="rId139" xr:uid="{217BA7F3-3F06-4599-8436-5797F5D82BBB}"/>
    <hyperlink ref="E35" r:id="rId140" xr:uid="{F8B39437-850F-4BBE-AA4C-A99B8A08141C}"/>
    <hyperlink ref="E36" r:id="rId141" xr:uid="{82B35261-C9C4-46D1-A023-3DDFC77F8916}"/>
    <hyperlink ref="E37" r:id="rId142" xr:uid="{FDF9D0B2-AA44-4A0D-A593-8E75C90E8421}"/>
    <hyperlink ref="E57" r:id="rId143" display="Liquidação da NE nº 2025NE0000025 - Ref. serviço de fornecimento de energia elétrica nas  unidades consumidoras da Procuradoria-Geral de Justiça do Estado do Amazonas (CA 027/2024-MP/PGJ) relativo a JULHO/2025, conforme Fatura nº 869937.07/2025.01&amp;#8203; e documentos no SEI 2025.017495." xr:uid="{C65F9C12-83F8-4ED7-9099-389C45B1422F}"/>
    <hyperlink ref="E60" r:id="rId144" display="Liquidação da NE nº 2025NE0000037 - Ref. Serviço de Locação e Mensalidade de Link (Tefé) e Serviço de Locação e Mensalidade de Link (Coari, Humaitá, Iranduba, Itacoatiara, Manacapuru, Maués e Parintins) (CA 009/2024-MP/PGJ - 1° TA) relativo a ABRIL/2025 conforme NFS-e n° 202500000001406 e documentos no SEI 2025.016281." xr:uid="{B0DEEF7D-466F-42DB-BCBD-6C90A24823FA}"/>
    <hyperlink ref="E61" r:id="rId145" display="Liquidação da NE nº 2025NE0000037 - Ref. Serviço de Locação e Mensalidade de Link (Tefé) e Serviço de Locação e Mensalidade de Link (Coari, Humaitá, Iranduba, Itacoatiara, Manacapuru, Maués e Parintins) (CA 009/2024-MP/PGJ - 1° TA) relativo a ABRIL/2025 conforme  NFS-e n° 202500000001407 e documentos no PI-SEI 2025.016281." xr:uid="{E02C9C8E-BFB4-4174-9DD3-2148AF7A77AB}"/>
    <hyperlink ref="E69" r:id="rId146" display="Liquidação da NE nº 2025NE0000037 - Ref. Serviço de Locação e Mensalidade de Link (Tefé) e Serviço de Locação e Mensalidade de Link (Coari, Humaitá, Iranduba, Itacoatiara, Manacapuru, Maués e Parintins) (CA 009/2024-MP/PGJ - 1° TA) relativo a MARÇO/2025 conforme NFS-e n° 202500000001404 e documentos no PI-SEI 2025.016233." xr:uid="{A8E9BE15-0E4D-452F-A563-F495031F3BA8}"/>
    <hyperlink ref="E70" r:id="rId147" display="Liquidação da NE nº 2025NE0000037 - Ref. Serviço de Locação e Mensalidade de Link (Tefé) e Serviço de Locação e Mensalidade de Link (Coari, Humaitá, Iranduba, Itacoatiara, Manacapuru, Maués e Parintins) (CA 009/2024-MP/PGJ - 1° TA) relativo a MARÇO/2025 conforme NFS-e n° 202500000001405 e documentos no PI-SEI 2025.016233." xr:uid="{7B2028B6-AF55-477D-A833-1850C7CFB6AC}"/>
    <hyperlink ref="E73" r:id="rId148" display="Liquidação da NE nº 2025NE0000905 - Ref. Serviço de Locação e Mensalidade de Link (Tefé) e Serviço de Locação e Mensalidade de Link (Coari, Humaitá, Iranduba, Itacoatiara, Manacapuru, Maués e Parintins) (CA 009/2024-MP/PGJ - 1° TA) relativo a Maio/25 conforme NFS-e n° 202500000001408  e documentos no PI-SEI 2025.016282." xr:uid="{2AA46539-394A-4D5D-A44A-8282D7838B4F}"/>
    <hyperlink ref="E74" r:id="rId149" display="Liquidação da NE nº 2025NE0000905 Ref. Serviço de Locação e Mensalidade de Link (Tefé) e Serviço de Locação e Mensalidade de Link (Coari, Humaitá, Iranduba, Itacoatiara, Manacapuru, Maués e Parintins) (CA 009/2024-MP/PGJ - 1° TA) relativo a Maio/25 conforme NFS-e n° 202500000001409  e documentos no PI-SEI 2025.016282." xr:uid="{35C83B9C-653E-4CA3-BE3D-9064C9CD9362}"/>
    <hyperlink ref="E87" r:id="rId150" display="Liquidação da NE nº 2025NE0000905 - Ref. Serviço de Locação e Mensalidade de Link (Tefé) e Serviço de Locação e Mensalidade de Link (Coari, Humaitá, Iranduba, Itacoatiara, Manacapuru, Maués e Parintins) (CA 009/2024-MP/PGJ - 1° TA) relativo a JUNHO/25 conforme NFS-e n°202500000001410  e documentos no PI-SEI 2025.016528." xr:uid="{252975B4-5317-46B4-B16D-4430D9288E01}"/>
    <hyperlink ref="E88" r:id="rId151" display="Liquidação da NE nº 2025NE0000905 - Ref. Serviço de Locação e Mensalidade de Link (Tefé) e Serviço de Locação e Mensalidade de Link (Coari, Humaitá, Iranduba, Itacoatiara, Manacapuru, Maués e Parintins) (CA 009/2024-MP/PGJ - 1° TA) relativo a JUNHO/25 conforme NFS-e n° 202500000001411  e documentos no PI-SEI 2025.016528." xr:uid="{4CC87FE1-AB90-472D-B5EE-2DB1B9DC4BCC}"/>
    <hyperlink ref="E77" r:id="rId152" xr:uid="{91AD1F6F-DB97-4A4A-BB61-CF8481F00D19}"/>
    <hyperlink ref="E78" r:id="rId153" xr:uid="{0C9A8D49-B06C-4B84-B90E-BEAFC7DC678E}"/>
    <hyperlink ref="E76" r:id="rId154" xr:uid="{5A81CE82-D62F-4ECB-9379-6F27AFF0E3EA}"/>
    <hyperlink ref="E62" r:id="rId155" xr:uid="{568509F1-53E1-46DB-B0EC-FF75F260F44C}"/>
    <hyperlink ref="E65" r:id="rId156" xr:uid="{91D04200-9E40-462F-A0CB-8FA5290F0B72}"/>
    <hyperlink ref="E66" r:id="rId157" xr:uid="{7FB8F987-6DF2-4E3E-92E8-F947D4DAF911}"/>
    <hyperlink ref="E68" r:id="rId158" xr:uid="{EE3D2810-FB86-4C7E-BB00-FDF9B7768EB3}"/>
    <hyperlink ref="E80" r:id="rId159" xr:uid="{39817AC6-7561-4B7B-878A-C208EC347A02}"/>
    <hyperlink ref="E94" r:id="rId160" xr:uid="{D5598EDB-1A48-4F90-BA5B-74EB1304B639}"/>
    <hyperlink ref="E95" r:id="rId161" xr:uid="{1FB9390A-D7B7-4DFF-AE84-57F82DF8D3CD}"/>
    <hyperlink ref="E67" r:id="rId162" xr:uid="{8F2AB15D-2C0E-428B-AD2D-3F5876F9DCFF}"/>
    <hyperlink ref="E71" r:id="rId163" display="Liquidação da NE nº 2025NE0000017 -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JUNHO/2025, descritos na NF nº 27113 e demais documentos no SEI 2025.015130." xr:uid="{155983CB-56D3-4D2E-AA35-1187E907FCF1}"/>
    <hyperlink ref="E79" r:id="rId164" display="Liquidação da NE nº 2025NE0000018 - Referente a prestação serviço de operação de equipamentos de som e vídeo com gravação e transmissão via canal no youtube nas sessões ordinária e extraordinária dos Órgãos Colegiados, ref. a JULHO/2025, conforme NF-nº 62 e demais documentos no SEI 2025.016949." xr:uid="{29C0CDBE-B5AB-45A8-B0B9-69A3F35B5559}"/>
    <hyperlink ref="E81" r:id="rId165" xr:uid="{C847BB26-373B-40F8-9482-41293175FF57}"/>
    <hyperlink ref="E85" r:id="rId166" xr:uid="{3A248789-D453-4FE2-B782-B1FE722E64F5}"/>
    <hyperlink ref="E86" r:id="rId167" xr:uid="{2F3DA4AD-E0FB-407D-9BB4-A4392A8CEF4E}"/>
  </hyperlinks>
  <pageMargins left="0.511811024" right="0.511811024" top="0.78740157499999996" bottom="0.78740157499999996" header="0.31496062000000002" footer="0.31496062000000002"/>
  <pageSetup scale="36" orientation="portrait" r:id="rId168"/>
  <drawing r:id="rId1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15EAC3DC-1BA7-4413-90D7-8345CCB273F4}"/>
</file>

<file path=customXml/itemProps2.xml><?xml version="1.0" encoding="utf-8"?>
<ds:datastoreItem xmlns:ds="http://schemas.openxmlformats.org/officeDocument/2006/customXml" ds:itemID="{BC0C0D82-C6E5-4C9D-9F21-4082C5258009}"/>
</file>

<file path=customXml/itemProps3.xml><?xml version="1.0" encoding="utf-8"?>
<ds:datastoreItem xmlns:ds="http://schemas.openxmlformats.org/officeDocument/2006/customXml" ds:itemID="{924B266E-F56F-4C59-A61F-744061211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2025-09-09T13:52:40Z</dcterms:created>
  <dcterms:modified xsi:type="dcterms:W3CDTF">2025-09-09T13:53:28Z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